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Титульный лист" sheetId="1" r:id="rId1"/>
    <sheet name="1.1" sheetId="2" r:id="rId2"/>
    <sheet name="1.2" sheetId="3" r:id="rId3"/>
    <sheet name="1.3" sheetId="4" r:id="rId4"/>
    <sheet name="1.4" sheetId="5" r:id="rId5"/>
    <sheet name="1.5 (1)" sheetId="6" r:id="rId6"/>
    <sheet name="1.5 (2)" sheetId="7" r:id="rId7"/>
    <sheet name="1.5 (3)" sheetId="8" r:id="rId8"/>
    <sheet name="1.5 (4)" sheetId="9" r:id="rId9"/>
    <sheet name="1.6" sheetId="10" r:id="rId10"/>
    <sheet name="2.1 (1)" sheetId="11" r:id="rId11"/>
    <sheet name="2.1 (2)" sheetId="12" r:id="rId12"/>
    <sheet name="2.2" sheetId="13" r:id="rId13"/>
    <sheet name="2.3 (1)" sheetId="14" r:id="rId14"/>
    <sheet name="2.3 (2)" sheetId="15" r:id="rId15"/>
    <sheet name="2.4" sheetId="16" r:id="rId16"/>
    <sheet name="2.5 (1)" sheetId="17" r:id="rId17"/>
    <sheet name="2.5 (2)" sheetId="18" r:id="rId18"/>
    <sheet name="2.5 (3)" sheetId="19" r:id="rId19"/>
    <sheet name="2.5 (4)" sheetId="20" r:id="rId20"/>
    <sheet name="2.6 (1)" sheetId="21" r:id="rId21"/>
    <sheet name="2.6 (2)" sheetId="22" r:id="rId22"/>
    <sheet name="2.6 (3)" sheetId="23" r:id="rId23"/>
    <sheet name="2.6 (4)" sheetId="24" r:id="rId24"/>
    <sheet name="2.7" sheetId="25" r:id="rId25"/>
  </sheets>
  <calcPr calcId="145621"/>
</workbook>
</file>

<file path=xl/calcChain.xml><?xml version="1.0" encoding="utf-8"?>
<calcChain xmlns="http://schemas.openxmlformats.org/spreadsheetml/2006/main">
  <c r="O50" i="24" l="1"/>
  <c r="N50" i="24"/>
  <c r="M50" i="24"/>
  <c r="L50" i="24"/>
  <c r="K50" i="24"/>
  <c r="J50" i="24"/>
  <c r="I50" i="24"/>
  <c r="H50" i="24"/>
  <c r="G50" i="24"/>
  <c r="F50" i="24"/>
  <c r="E50" i="24"/>
  <c r="D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50" i="24" s="1"/>
  <c r="Z51" i="23"/>
  <c r="Y51" i="23"/>
  <c r="X51" i="23"/>
  <c r="W51" i="23"/>
  <c r="V51" i="23"/>
  <c r="U51" i="23"/>
  <c r="R51" i="23"/>
  <c r="Q51" i="23"/>
  <c r="P51" i="23"/>
  <c r="O51" i="23"/>
  <c r="N51" i="23"/>
  <c r="M51" i="23"/>
  <c r="J51" i="23"/>
  <c r="I51" i="23"/>
  <c r="H51" i="23"/>
  <c r="G51" i="23"/>
  <c r="F51" i="23"/>
  <c r="E51" i="23"/>
  <c r="T50" i="23"/>
  <c r="S50" i="23"/>
  <c r="L50" i="23"/>
  <c r="K50" i="23"/>
  <c r="D50" i="23"/>
  <c r="C50" i="23"/>
  <c r="T49" i="23"/>
  <c r="S49" i="23"/>
  <c r="L49" i="23"/>
  <c r="K49" i="23"/>
  <c r="D49" i="23"/>
  <c r="C49" i="23"/>
  <c r="T48" i="23"/>
  <c r="S48" i="23"/>
  <c r="L48" i="23"/>
  <c r="K48" i="23"/>
  <c r="D48" i="23"/>
  <c r="C48" i="23"/>
  <c r="T47" i="23"/>
  <c r="S47" i="23"/>
  <c r="L47" i="23"/>
  <c r="K47" i="23"/>
  <c r="D47" i="23"/>
  <c r="C47" i="23"/>
  <c r="T46" i="23"/>
  <c r="S46" i="23"/>
  <c r="L46" i="23"/>
  <c r="K46" i="23"/>
  <c r="D46" i="23"/>
  <c r="C46" i="23"/>
  <c r="T45" i="23"/>
  <c r="S45" i="23"/>
  <c r="L45" i="23"/>
  <c r="K45" i="23"/>
  <c r="D45" i="23"/>
  <c r="C45" i="23"/>
  <c r="T44" i="23"/>
  <c r="S44" i="23"/>
  <c r="L44" i="23"/>
  <c r="K44" i="23"/>
  <c r="D44" i="23"/>
  <c r="C44" i="23"/>
  <c r="T43" i="23"/>
  <c r="S43" i="23"/>
  <c r="L43" i="23"/>
  <c r="K43" i="23"/>
  <c r="D43" i="23"/>
  <c r="C43" i="23"/>
  <c r="T42" i="23"/>
  <c r="S42" i="23"/>
  <c r="L42" i="23"/>
  <c r="K42" i="23"/>
  <c r="D42" i="23"/>
  <c r="C42" i="23"/>
  <c r="T41" i="23"/>
  <c r="S41" i="23"/>
  <c r="L41" i="23"/>
  <c r="K41" i="23"/>
  <c r="D41" i="23"/>
  <c r="C41" i="23"/>
  <c r="T40" i="23"/>
  <c r="S40" i="23"/>
  <c r="L40" i="23"/>
  <c r="K40" i="23"/>
  <c r="D40" i="23"/>
  <c r="C40" i="23"/>
  <c r="T39" i="23"/>
  <c r="S39" i="23"/>
  <c r="L39" i="23"/>
  <c r="K39" i="23"/>
  <c r="D39" i="23"/>
  <c r="C39" i="23"/>
  <c r="T38" i="23"/>
  <c r="S38" i="23"/>
  <c r="L38" i="23"/>
  <c r="K38" i="23"/>
  <c r="D38" i="23"/>
  <c r="C38" i="23"/>
  <c r="T37" i="23"/>
  <c r="S37" i="23"/>
  <c r="L37" i="23"/>
  <c r="K37" i="23"/>
  <c r="D37" i="23"/>
  <c r="C37" i="23"/>
  <c r="T36" i="23"/>
  <c r="S36" i="23"/>
  <c r="L36" i="23"/>
  <c r="K36" i="23"/>
  <c r="D36" i="23"/>
  <c r="C36" i="23"/>
  <c r="T35" i="23"/>
  <c r="S35" i="23"/>
  <c r="L35" i="23"/>
  <c r="K35" i="23"/>
  <c r="D35" i="23"/>
  <c r="C35" i="23"/>
  <c r="T34" i="23"/>
  <c r="S34" i="23"/>
  <c r="L34" i="23"/>
  <c r="K34" i="23"/>
  <c r="D34" i="23"/>
  <c r="C34" i="23"/>
  <c r="T33" i="23"/>
  <c r="S33" i="23"/>
  <c r="L33" i="23"/>
  <c r="K33" i="23"/>
  <c r="D33" i="23"/>
  <c r="C33" i="23"/>
  <c r="T32" i="23"/>
  <c r="S32" i="23"/>
  <c r="L32" i="23"/>
  <c r="K32" i="23"/>
  <c r="D32" i="23"/>
  <c r="C32" i="23"/>
  <c r="T31" i="23"/>
  <c r="S31" i="23"/>
  <c r="L31" i="23"/>
  <c r="K31" i="23"/>
  <c r="D31" i="23"/>
  <c r="C31" i="23"/>
  <c r="T30" i="23"/>
  <c r="S30" i="23"/>
  <c r="L30" i="23"/>
  <c r="K30" i="23"/>
  <c r="D30" i="23"/>
  <c r="C30" i="23"/>
  <c r="T29" i="23"/>
  <c r="S29" i="23"/>
  <c r="L29" i="23"/>
  <c r="K29" i="23"/>
  <c r="D29" i="23"/>
  <c r="C29" i="23"/>
  <c r="T28" i="23"/>
  <c r="S28" i="23"/>
  <c r="L28" i="23"/>
  <c r="K28" i="23"/>
  <c r="D28" i="23"/>
  <c r="C28" i="23"/>
  <c r="T27" i="23"/>
  <c r="T51" i="23" s="1"/>
  <c r="S27" i="23"/>
  <c r="S51" i="23" s="1"/>
  <c r="L27" i="23"/>
  <c r="K27" i="23"/>
  <c r="D27" i="23"/>
  <c r="D51" i="23" s="1"/>
  <c r="C27" i="23"/>
  <c r="C51" i="23" s="1"/>
  <c r="T26" i="23"/>
  <c r="S26" i="23"/>
  <c r="L26" i="23"/>
  <c r="K26" i="23"/>
  <c r="D26" i="23"/>
  <c r="C26" i="23"/>
  <c r="T25" i="23"/>
  <c r="S25" i="23"/>
  <c r="L25" i="23"/>
  <c r="K25" i="23"/>
  <c r="D25" i="23"/>
  <c r="C25" i="23"/>
  <c r="T24" i="23"/>
  <c r="S24" i="23"/>
  <c r="L24" i="23"/>
  <c r="K24" i="23"/>
  <c r="D24" i="23"/>
  <c r="C24" i="23"/>
  <c r="T23" i="23"/>
  <c r="S23" i="23"/>
  <c r="L23" i="23"/>
  <c r="K23" i="23"/>
  <c r="D23" i="23"/>
  <c r="C23" i="23"/>
  <c r="T22" i="23"/>
  <c r="S22" i="23"/>
  <c r="L22" i="23"/>
  <c r="K22" i="23"/>
  <c r="D22" i="23"/>
  <c r="C22" i="23"/>
  <c r="T21" i="23"/>
  <c r="S21" i="23"/>
  <c r="L21" i="23"/>
  <c r="K21" i="23"/>
  <c r="D21" i="23"/>
  <c r="C21" i="23"/>
  <c r="T20" i="23"/>
  <c r="S20" i="23"/>
  <c r="L20" i="23"/>
  <c r="K20" i="23"/>
  <c r="D20" i="23"/>
  <c r="C20" i="23"/>
  <c r="T19" i="23"/>
  <c r="S19" i="23"/>
  <c r="L19" i="23"/>
  <c r="K19" i="23"/>
  <c r="D19" i="23"/>
  <c r="C19" i="23"/>
  <c r="T18" i="23"/>
  <c r="S18" i="23"/>
  <c r="L18" i="23"/>
  <c r="K18" i="23"/>
  <c r="D18" i="23"/>
  <c r="C18" i="23"/>
  <c r="T17" i="23"/>
  <c r="S17" i="23"/>
  <c r="L17" i="23"/>
  <c r="K17" i="23"/>
  <c r="D17" i="23"/>
  <c r="C17" i="23"/>
  <c r="T16" i="23"/>
  <c r="S16" i="23"/>
  <c r="L16" i="23"/>
  <c r="K16" i="23"/>
  <c r="D16" i="23"/>
  <c r="C16" i="23"/>
  <c r="T15" i="23"/>
  <c r="S15" i="23"/>
  <c r="L15" i="23"/>
  <c r="K15" i="23"/>
  <c r="D15" i="23"/>
  <c r="C15" i="23"/>
  <c r="T14" i="23"/>
  <c r="S14" i="23"/>
  <c r="L14" i="23"/>
  <c r="K14" i="23"/>
  <c r="D14" i="23"/>
  <c r="C14" i="23"/>
  <c r="T13" i="23"/>
  <c r="S13" i="23"/>
  <c r="L13" i="23"/>
  <c r="K13" i="23"/>
  <c r="D13" i="23"/>
  <c r="C13" i="23"/>
  <c r="T12" i="23"/>
  <c r="S12" i="23"/>
  <c r="L12" i="23"/>
  <c r="K12" i="23"/>
  <c r="D12" i="23"/>
  <c r="C12" i="23"/>
  <c r="T11" i="23"/>
  <c r="S11" i="23"/>
  <c r="L11" i="23"/>
  <c r="K11" i="23"/>
  <c r="D11" i="23"/>
  <c r="C11" i="23"/>
  <c r="T10" i="23"/>
  <c r="S10" i="23"/>
  <c r="L10" i="23"/>
  <c r="K10" i="23"/>
  <c r="D10" i="23"/>
  <c r="C10" i="23"/>
  <c r="T9" i="23"/>
  <c r="S9" i="23"/>
  <c r="L9" i="23"/>
  <c r="K9" i="23"/>
  <c r="D9" i="23"/>
  <c r="C9" i="23"/>
  <c r="T8" i="23"/>
  <c r="S8" i="23"/>
  <c r="L8" i="23"/>
  <c r="L51" i="23" s="1"/>
  <c r="K8" i="23"/>
  <c r="K51" i="23" s="1"/>
  <c r="D8" i="23"/>
  <c r="C8" i="23"/>
  <c r="J49" i="22"/>
  <c r="I49" i="22"/>
  <c r="H49" i="22"/>
  <c r="F49" i="22"/>
  <c r="E49" i="22"/>
  <c r="D49" i="22"/>
  <c r="G48" i="22"/>
  <c r="C48" i="22"/>
  <c r="G47" i="22"/>
  <c r="C47" i="22"/>
  <c r="G46" i="22"/>
  <c r="C46" i="22"/>
  <c r="G45" i="22"/>
  <c r="C45" i="22"/>
  <c r="G44" i="22"/>
  <c r="C44" i="22"/>
  <c r="G43" i="22"/>
  <c r="C43" i="22"/>
  <c r="G42" i="22"/>
  <c r="C42" i="22"/>
  <c r="G41" i="22"/>
  <c r="C41" i="22"/>
  <c r="G40" i="22"/>
  <c r="C40" i="22"/>
  <c r="G39" i="22"/>
  <c r="C39" i="22"/>
  <c r="G38" i="22"/>
  <c r="C38" i="22"/>
  <c r="G37" i="22"/>
  <c r="C37" i="22"/>
  <c r="G36" i="22"/>
  <c r="C36" i="22"/>
  <c r="G35" i="22"/>
  <c r="C35" i="22"/>
  <c r="G34" i="22"/>
  <c r="C34" i="22"/>
  <c r="G33" i="22"/>
  <c r="C33" i="22"/>
  <c r="G32" i="22"/>
  <c r="C32" i="22"/>
  <c r="G31" i="22"/>
  <c r="C31" i="22"/>
  <c r="G30" i="22"/>
  <c r="C30" i="22"/>
  <c r="G29" i="22"/>
  <c r="C29" i="22"/>
  <c r="G28" i="22"/>
  <c r="C28" i="22"/>
  <c r="G27" i="22"/>
  <c r="C27" i="22"/>
  <c r="G26" i="22"/>
  <c r="C26" i="22"/>
  <c r="G25" i="22"/>
  <c r="C25" i="22"/>
  <c r="G24" i="22"/>
  <c r="C24" i="22"/>
  <c r="G23" i="22"/>
  <c r="C23" i="22"/>
  <c r="G22" i="22"/>
  <c r="C22" i="22"/>
  <c r="G21" i="22"/>
  <c r="C21" i="22"/>
  <c r="G20" i="22"/>
  <c r="C20" i="22"/>
  <c r="G19" i="22"/>
  <c r="C19" i="22"/>
  <c r="G18" i="22"/>
  <c r="C18" i="22"/>
  <c r="G17" i="22"/>
  <c r="C17" i="22"/>
  <c r="G16" i="22"/>
  <c r="C16" i="22"/>
  <c r="G15" i="22"/>
  <c r="C15" i="22"/>
  <c r="G14" i="22"/>
  <c r="C14" i="22"/>
  <c r="G13" i="22"/>
  <c r="C13" i="22"/>
  <c r="G12" i="22"/>
  <c r="C12" i="22"/>
  <c r="G11" i="22"/>
  <c r="C11" i="22"/>
  <c r="G10" i="22"/>
  <c r="C10" i="22"/>
  <c r="G9" i="22"/>
  <c r="C9" i="22"/>
  <c r="G8" i="22"/>
  <c r="C8" i="22"/>
  <c r="G7" i="22"/>
  <c r="C7" i="22"/>
  <c r="G6" i="22"/>
  <c r="G49" i="22" s="1"/>
  <c r="C6" i="22"/>
  <c r="C49" i="22" s="1"/>
  <c r="J59" i="21"/>
  <c r="I59" i="21"/>
  <c r="H59" i="21"/>
  <c r="G59" i="21"/>
  <c r="F59" i="21"/>
  <c r="E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D59" i="21" s="1"/>
  <c r="C35" i="21"/>
  <c r="C59" i="21" s="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K28" i="20"/>
  <c r="J28" i="20"/>
  <c r="I28" i="20"/>
  <c r="H28" i="20"/>
  <c r="G28" i="20"/>
  <c r="F28" i="20"/>
  <c r="E28" i="20"/>
  <c r="D28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M22" i="19"/>
  <c r="L22" i="19"/>
  <c r="K22" i="19"/>
  <c r="J22" i="19"/>
  <c r="I22" i="19"/>
  <c r="H22" i="19"/>
  <c r="G22" i="19"/>
  <c r="F22" i="19"/>
  <c r="E22" i="19"/>
  <c r="D22" i="19"/>
  <c r="C22" i="19"/>
  <c r="M16" i="19"/>
  <c r="L16" i="19"/>
  <c r="K16" i="19"/>
  <c r="J16" i="19"/>
  <c r="I16" i="19"/>
  <c r="H16" i="19"/>
  <c r="G16" i="19"/>
  <c r="F16" i="19"/>
  <c r="E16" i="19"/>
  <c r="D16" i="19"/>
  <c r="C16" i="19"/>
  <c r="M10" i="19"/>
  <c r="L10" i="19"/>
  <c r="K10" i="19"/>
  <c r="J10" i="19"/>
  <c r="I10" i="19"/>
  <c r="H10" i="19"/>
  <c r="G10" i="19"/>
  <c r="F10" i="19"/>
  <c r="E10" i="19"/>
  <c r="D10" i="19"/>
  <c r="C10" i="19"/>
  <c r="M4" i="19"/>
  <c r="M26" i="19" s="1"/>
  <c r="L4" i="19"/>
  <c r="L26" i="19" s="1"/>
  <c r="K4" i="19"/>
  <c r="K26" i="19" s="1"/>
  <c r="J4" i="19"/>
  <c r="J26" i="19" s="1"/>
  <c r="I4" i="19"/>
  <c r="I26" i="19" s="1"/>
  <c r="H4" i="19"/>
  <c r="H26" i="19" s="1"/>
  <c r="G4" i="19"/>
  <c r="G26" i="19" s="1"/>
  <c r="F4" i="19"/>
  <c r="F26" i="19" s="1"/>
  <c r="E4" i="19"/>
  <c r="E26" i="19" s="1"/>
  <c r="D4" i="19"/>
  <c r="D26" i="19" s="1"/>
  <c r="C4" i="19"/>
  <c r="C26" i="19" s="1"/>
  <c r="N23" i="18"/>
  <c r="M23" i="18"/>
  <c r="L23" i="18"/>
  <c r="K23" i="18"/>
  <c r="J23" i="18"/>
  <c r="I23" i="18"/>
  <c r="H23" i="18"/>
  <c r="G23" i="18"/>
  <c r="F23" i="18"/>
  <c r="E23" i="18"/>
  <c r="D23" i="18"/>
  <c r="C23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N5" i="18"/>
  <c r="N27" i="18" s="1"/>
  <c r="M5" i="18"/>
  <c r="M27" i="18" s="1"/>
  <c r="L5" i="18"/>
  <c r="L27" i="18" s="1"/>
  <c r="K5" i="18"/>
  <c r="K27" i="18" s="1"/>
  <c r="J5" i="18"/>
  <c r="J27" i="18" s="1"/>
  <c r="I5" i="18"/>
  <c r="I27" i="18" s="1"/>
  <c r="H5" i="18"/>
  <c r="H27" i="18" s="1"/>
  <c r="G5" i="18"/>
  <c r="G27" i="18" s="1"/>
  <c r="F5" i="18"/>
  <c r="F27" i="18" s="1"/>
  <c r="E5" i="18"/>
  <c r="E27" i="18" s="1"/>
  <c r="D5" i="18"/>
  <c r="D27" i="18" s="1"/>
  <c r="C5" i="18"/>
  <c r="C27" i="18" s="1"/>
  <c r="J40" i="17"/>
  <c r="I40" i="17"/>
  <c r="H40" i="17"/>
  <c r="G40" i="17"/>
  <c r="F40" i="17"/>
  <c r="D40" i="17"/>
  <c r="E39" i="17"/>
  <c r="C39" i="17" s="1"/>
  <c r="E38" i="17"/>
  <c r="C38" i="17"/>
  <c r="E37" i="17"/>
  <c r="C37" i="17" s="1"/>
  <c r="E36" i="17"/>
  <c r="C36" i="17"/>
  <c r="E35" i="17"/>
  <c r="C35" i="17" s="1"/>
  <c r="E34" i="17"/>
  <c r="C34" i="17"/>
  <c r="E33" i="17"/>
  <c r="C33" i="17" s="1"/>
  <c r="E32" i="17"/>
  <c r="C32" i="17"/>
  <c r="E31" i="17"/>
  <c r="C31" i="17" s="1"/>
  <c r="E30" i="17"/>
  <c r="C30" i="17"/>
  <c r="E29" i="17"/>
  <c r="C29" i="17" s="1"/>
  <c r="E28" i="17"/>
  <c r="C28" i="17"/>
  <c r="E27" i="17"/>
  <c r="C27" i="17" s="1"/>
  <c r="E26" i="17"/>
  <c r="C26" i="17"/>
  <c r="E25" i="17"/>
  <c r="C25" i="17" s="1"/>
  <c r="E24" i="17"/>
  <c r="C24" i="17"/>
  <c r="E23" i="17"/>
  <c r="C23" i="17" s="1"/>
  <c r="E22" i="17"/>
  <c r="C22" i="17"/>
  <c r="E21" i="17"/>
  <c r="C21" i="17" s="1"/>
  <c r="E20" i="17"/>
  <c r="C20" i="17"/>
  <c r="E19" i="17"/>
  <c r="C19" i="17" s="1"/>
  <c r="E18" i="17"/>
  <c r="E40" i="17" s="1"/>
  <c r="C18" i="17"/>
  <c r="C40" i="17" s="1"/>
  <c r="V19" i="13"/>
  <c r="U19" i="13"/>
  <c r="T19" i="13"/>
  <c r="R19" i="13"/>
  <c r="Q19" i="13"/>
  <c r="P19" i="13"/>
  <c r="O19" i="13"/>
  <c r="M19" i="13"/>
  <c r="L19" i="13"/>
  <c r="K19" i="13"/>
  <c r="J19" i="13"/>
  <c r="S18" i="13"/>
  <c r="N18" i="13"/>
  <c r="I18" i="13"/>
  <c r="H18" i="13"/>
  <c r="S17" i="13"/>
  <c r="S19" i="13" s="1"/>
  <c r="N17" i="13"/>
  <c r="N19" i="13" s="1"/>
  <c r="I17" i="13"/>
  <c r="I19" i="13" s="1"/>
  <c r="H17" i="13"/>
  <c r="H19" i="13" s="1"/>
  <c r="P12" i="12"/>
  <c r="O12" i="12"/>
  <c r="N12" i="12"/>
  <c r="M12" i="12"/>
  <c r="L12" i="12"/>
  <c r="K12" i="12"/>
  <c r="J12" i="12"/>
  <c r="I12" i="12"/>
  <c r="H12" i="12"/>
  <c r="F12" i="12"/>
  <c r="E12" i="12"/>
  <c r="D12" i="12"/>
  <c r="C12" i="12"/>
  <c r="G11" i="12"/>
  <c r="G10" i="12"/>
  <c r="G9" i="12"/>
  <c r="G7" i="12"/>
  <c r="G12" i="12" s="1"/>
  <c r="Q22" i="11"/>
  <c r="P22" i="11"/>
  <c r="O22" i="11"/>
  <c r="N22" i="11"/>
  <c r="M22" i="11"/>
  <c r="L22" i="11"/>
  <c r="K22" i="11"/>
  <c r="J22" i="11"/>
  <c r="N25" i="9"/>
  <c r="M25" i="9"/>
  <c r="L25" i="9"/>
  <c r="K25" i="9"/>
  <c r="J25" i="9"/>
  <c r="I25" i="9"/>
  <c r="H25" i="9"/>
  <c r="G25" i="9"/>
  <c r="F25" i="9"/>
  <c r="E25" i="9"/>
  <c r="D25" i="9"/>
  <c r="C25" i="9"/>
  <c r="N25" i="8"/>
  <c r="M25" i="8"/>
  <c r="L25" i="8"/>
  <c r="K25" i="8"/>
  <c r="J25" i="8"/>
  <c r="I25" i="8"/>
  <c r="H25" i="8"/>
  <c r="G25" i="8"/>
  <c r="F25" i="8"/>
  <c r="E25" i="8"/>
  <c r="D25" i="8"/>
  <c r="C25" i="8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C25" i="7"/>
  <c r="C24" i="7"/>
  <c r="C22" i="7"/>
  <c r="C21" i="7"/>
  <c r="C20" i="7"/>
  <c r="C18" i="7"/>
  <c r="C17" i="7"/>
  <c r="C16" i="7"/>
  <c r="C15" i="7"/>
  <c r="C14" i="7"/>
  <c r="C13" i="7"/>
  <c r="C12" i="7"/>
  <c r="C11" i="7"/>
  <c r="C9" i="7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H21" i="2"/>
  <c r="G21" i="2"/>
  <c r="F21" i="2"/>
</calcChain>
</file>

<file path=xl/sharedStrings.xml><?xml version="1.0" encoding="utf-8"?>
<sst xmlns="http://schemas.openxmlformats.org/spreadsheetml/2006/main" count="2260" uniqueCount="563">
  <si>
    <t>ОТЧЕТ
о результатах деятельности государственного учреждения, подведомственного
Министерству физической культуры и спорта Московской области, и об использовании
закрепленного за ним государственного имущества</t>
  </si>
  <si>
    <t>на 01.01.2023 г.</t>
  </si>
  <si>
    <t>КОДЫ</t>
  </si>
  <si>
    <t>Дата</t>
  </si>
  <si>
    <t>01.01.2023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</si>
  <si>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</si>
  <si>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</si>
  <si>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по Сводному реестру</t>
  </si>
  <si>
    <t>46285332</t>
  </si>
  <si>
    <t>Тип учреждения</t>
  </si>
  <si>
    <t>02</t>
  </si>
  <si>
    <t>ИНН</t>
  </si>
  <si>
    <t>5048053923</t>
  </si>
  <si>
    <t>Наименование органа, осуществляющего функции и полномочия учредителя</t>
  </si>
  <si>
    <t>Министерство физической культуры и спорта Московской области</t>
  </si>
  <si>
    <t>КПП</t>
  </si>
  <si>
    <t>504801001</t>
  </si>
  <si>
    <t>Публично-правовое образование</t>
  </si>
  <si>
    <t>Московская область</t>
  </si>
  <si>
    <t>БК</t>
  </si>
  <si>
    <t>830</t>
  </si>
  <si>
    <t>Периодичность: годовая</t>
  </si>
  <si>
    <t>по ОКТМО</t>
  </si>
  <si>
    <t>Раздел 1. Результаты деятельности</t>
  </si>
  <si>
    <t>1.1.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</si>
  <si>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1.2.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</si>
  <si>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1.3. Сведения о просроченной кредиторской задолженности</t>
  </si>
  <si>
    <t>1.4. Сведения о задолженности по ущербу, недостачам, хищениям денежных средств и материальных ценностей</t>
  </si>
  <si>
    <t>1.5 Сведения о численности сотрудников и оплате труда</t>
  </si>
  <si>
    <t>1.6.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</si>
  <si>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</si>
  <si>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2.1. Сведения о недвижимом имуществе, за исключением земельных участков, закрепленном на праве оперативного управления</t>
  </si>
  <si>
    <t>2.2. Сведения о земельных участках, предоставленных на праве постоянного (бессрочного) пользования</t>
  </si>
  <si>
    <t>2.3 Сведения о недвижимом имуществе, используемом по договору аренды</t>
  </si>
  <si>
    <t>2.4 Сведения о недвижимом имуществе, используемом по договору безвозмездного пользования (договору ссуды)</t>
  </si>
  <si>
    <t>2.5. Сведения об особо ценном движимом имуществе (за исключением транспортных средств)</t>
  </si>
  <si>
    <t>2.6. Сведения о транспортных средствах</t>
  </si>
  <si>
    <t>2.7. Сведения об имуществе, за исключением земельных участков, переданном в аренду</t>
  </si>
  <si>
    <t>Руководитель (уполномоченное лицо) Учреждения</t>
  </si>
  <si>
    <t>(должность)</t>
  </si>
  <si>
    <t>(расшифровка подписи)</t>
  </si>
  <si>
    <t>Исполнитель</t>
  </si>
  <si>
    <t>(телефон)</t>
  </si>
  <si>
    <t>"__" __________ 20__ г.</t>
  </si>
  <si>
    <t>Раздел 1. Результаты деятельности учреждения</t>
  </si>
  <si>
    <t>1.1. Сведения об оказываемых услугах, выполняемых работах 
сверх установленного государственного (муниципального) задания, а также выпускаемой продукции</t>
  </si>
  <si>
    <t>на "01" января 2023 г.</t>
  </si>
  <si>
    <t>01.01.23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</si>
  <si>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</si>
  <si>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</si>
  <si>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задания</t>
  </si>
  <si>
    <t>Наименование оказываемых услуг</t>
  </si>
  <si>
    <t>Код по ОКВЭД</t>
  </si>
  <si>
    <t>Код строки</t>
  </si>
  <si>
    <t>Объем оказанных услуг</t>
  </si>
  <si>
    <t>Доход от оказания услуг, рубли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</si>
  <si>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</si>
  <si>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</si>
  <si>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</si>
  <si>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</si>
  <si>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</si>
  <si>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</si>
  <si>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</si>
  <si>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</si>
  <si>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</si>
  <si>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</si>
  <si>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</si>
  <si>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</si>
  <si>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</si>
  <si>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</si>
  <si>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</si>
  <si>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</si>
  <si>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</si>
  <si>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</si>
  <si>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</si>
  <si>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</si>
  <si>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Обучение</t>
  </si>
  <si>
    <t>85.21</t>
  </si>
  <si>
    <t>1000</t>
  </si>
  <si>
    <t>чел./ед.</t>
  </si>
  <si>
    <t>Проживание в общежитии гостиничного типа</t>
  </si>
  <si>
    <t>55.9</t>
  </si>
  <si>
    <t>2000</t>
  </si>
  <si>
    <t>дни</t>
  </si>
  <si>
    <t>Минспорт Мо</t>
  </si>
  <si>
    <t>Транспортные услуги</t>
  </si>
  <si>
    <t>96.09</t>
  </si>
  <si>
    <t>3000</t>
  </si>
  <si>
    <t>час</t>
  </si>
  <si>
    <t>356</t>
  </si>
  <si>
    <t>Тренажерный зал</t>
  </si>
  <si>
    <t>96.04</t>
  </si>
  <si>
    <t>4000</t>
  </si>
  <si>
    <t>Минспорт МО</t>
  </si>
  <si>
    <t>Итого</t>
  </si>
  <si>
    <t>9000</t>
  </si>
  <si>
    <t>x</t>
  </si>
  <si>
    <t>Раздел 2. Сведения о работах, выполняемых сверх установленного государственного задания</t>
  </si>
  <si>
    <t>Наименование выполняемых работ</t>
  </si>
  <si>
    <t>Объем выполненных работ</t>
  </si>
  <si>
    <t>Доход от выполнения работ, рубли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</si>
  <si>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</si>
  <si>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</si>
  <si>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</si>
  <si>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прродукции, рубли</t>
  </si>
  <si>
    <t>(подпись)</t>
  </si>
  <si>
    <t>(фамилия, инициалы)</t>
  </si>
  <si>
    <t>Подписано. Заверено ЭП.</t>
  </si>
  <si>
    <t>ФИО: Подорожная Татьяна Геннадьевна</t>
  </si>
  <si>
    <t>Должность: Директор</t>
  </si>
  <si>
    <t>Действует c 30.03.2022 11:20:00 по: 22.06.2023 17:28:00</t>
  </si>
  <si>
    <t>Серийный номер: 55AE593CCE1B885548BB86F252ABCB3A19D6D264</t>
  </si>
  <si>
    <t>Издатель: Казначейство России</t>
  </si>
  <si>
    <t>Время подписания: 29.03.2023 16:23:07</t>
  </si>
  <si>
    <t>1.2. Сведения о доходах учреждения в виде прибыли, приходящейся на доли 
в уставных (складочных) капиталах хозяйственных товариществ и обществ, или дивидендов по акциям, принадлежащим учреждению</t>
  </si>
  <si>
    <t>Организация (предприятие)</t>
  </si>
  <si>
    <t>Сумма вложений в уставный капитал</t>
  </si>
  <si>
    <t>Доля в уставном капитале, %</t>
  </si>
  <si>
    <t>Вид вложений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</si>
  <si>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</si>
  <si>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</si>
  <si>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</si>
  <si>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</si>
  <si>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</si>
  <si>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</si>
  <si>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рублей</t>
  </si>
  <si>
    <t>поступило, рублей</t>
  </si>
  <si>
    <t>12</t>
  </si>
  <si>
    <t>13</t>
  </si>
  <si>
    <t>Наименование показателя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</si>
  <si>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</si>
  <si>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</t>
  </si>
  <si>
    <t>Объем просроченной кредиторской задолженности на конец отчетного периода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</si>
  <si>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</si>
  <si>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</si>
  <si>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</si>
  <si>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</si>
  <si>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</si>
  <si>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</si>
  <si>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</si>
  <si>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</si>
  <si>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процентах</t>
  </si>
  <si>
    <t>в абсолютных величинах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</si>
  <si>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</si>
  <si>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</si>
  <si>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</si>
  <si>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</si>
  <si>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14</t>
  </si>
  <si>
    <t>15</t>
  </si>
  <si>
    <t>16</t>
  </si>
  <si>
    <t>17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</si>
  <si>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</si>
  <si>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</si>
  <si>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</si>
  <si>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 по перечислению удержанного налога на доходы физических лиц</t>
  </si>
  <si>
    <t>3100</t>
  </si>
  <si>
    <t>по оплате страховых взносов на обязательные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</si>
  <si>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</si>
  <si>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</si>
  <si>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</si>
  <si>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</si>
  <si>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</si>
  <si>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 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</si>
  <si>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</si>
  <si>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</si>
  <si>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</si>
  <si>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</si>
  <si>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</si>
  <si>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</si>
  <si>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из них: по публичным договорам</t>
  </si>
  <si>
    <t>4100</t>
  </si>
  <si>
    <t>По оплате прочих расходов, всего</t>
  </si>
  <si>
    <t>5000</t>
  </si>
  <si>
    <t>из них: по выплатам, связанным с причинением вреда гражданам</t>
  </si>
  <si>
    <t>5100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</si>
  <si>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</si>
  <si>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</si>
  <si>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</si>
  <si>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</si>
  <si>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</si>
  <si>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</si>
  <si>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в том числе: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</si>
  <si>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</si>
  <si>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</si>
  <si>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</si>
  <si>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</si>
  <si>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</si>
  <si>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</si>
  <si>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</si>
  <si>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0100</t>
  </si>
  <si>
    <t>в том числе: в связи с хищением (кражами)</t>
  </si>
  <si>
    <t>0110</t>
  </si>
  <si>
    <t>из них: 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</si>
  <si>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</si>
  <si>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</si>
  <si>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</si>
  <si>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</si>
  <si>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</si>
  <si>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</si>
  <si>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0200</t>
  </si>
  <si>
    <t>в том числе: 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</si>
  <si>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</si>
  <si>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</si>
  <si>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</si>
  <si>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</si>
  <si>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нанесением ущерба 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</si>
  <si>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</si>
  <si>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</si>
  <si>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</si>
  <si>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 в связи с нарушением сроков (начислено пени, штрафов, неустойки)</t>
  </si>
  <si>
    <t>0310</t>
  </si>
  <si>
    <t>в связи с невыполнением условий о возврате предоплаты (аванса)</t>
  </si>
  <si>
    <t>0320</t>
  </si>
  <si>
    <t>1.5. Сведения о численности сотрудников и оплате труда</t>
  </si>
  <si>
    <t>Раздел 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</si>
  <si>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</si>
  <si>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</si>
  <si>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</si>
  <si>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</si>
  <si>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Штатная численность на конец отчетного периода</t>
  </si>
  <si>
    <t>установлено штатным расписанием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</si>
  <si>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</si>
  <si>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</si>
  <si>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</si>
  <si>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</si>
  <si>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</si>
  <si>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</si>
  <si>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</si>
  <si>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</si>
  <si>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из нее по основным видам деятельности</t>
  </si>
  <si>
    <t>по основным видам деятельности</t>
  </si>
  <si>
    <t>Основной персонал, всего</t>
  </si>
  <si>
    <t>из них:</t>
  </si>
  <si>
    <t>1100</t>
  </si>
  <si>
    <t>педагогические работники</t>
  </si>
  <si>
    <t>1200</t>
  </si>
  <si>
    <t>педагогические работники общего образования</t>
  </si>
  <si>
    <t>1300</t>
  </si>
  <si>
    <t>тренеры (тренеры-преподаватели), спортсмены, спортсмены-инструкторы</t>
  </si>
  <si>
    <t>1400</t>
  </si>
  <si>
    <t>врачи</t>
  </si>
  <si>
    <t>1500</t>
  </si>
  <si>
    <t>средний медицинский персонал</t>
  </si>
  <si>
    <t>1600</t>
  </si>
  <si>
    <t>младший медицинский персонал</t>
  </si>
  <si>
    <t>1700</t>
  </si>
  <si>
    <t>прочий персонал</t>
  </si>
  <si>
    <t>1800</t>
  </si>
  <si>
    <t>Вспомогательный персонал, всего</t>
  </si>
  <si>
    <t>2100</t>
  </si>
  <si>
    <t>рабочие</t>
  </si>
  <si>
    <t>2200</t>
  </si>
  <si>
    <t>Административно-управленческий персонал, всего</t>
  </si>
  <si>
    <t>руководитель</t>
  </si>
  <si>
    <t>заместители руководителя</t>
  </si>
  <si>
    <t>руководители структурных подразделений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</si>
  <si>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</si>
  <si>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</si>
  <si>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</si>
  <si>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</si>
  <si>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t>Аналитическое распределение оплаты труда сотрудников по источникам финансового обеспечения, 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</si>
  <si>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</si>
  <si>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</si>
  <si>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</si>
  <si>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</si>
  <si>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задания</t>
  </si>
  <si>
    <t>за счет средств субсидии на иные цели</t>
  </si>
  <si>
    <t>за счет средств гранта в форме субсидии</t>
  </si>
  <si>
    <t>ОМС</t>
  </si>
  <si>
    <t>за счет средств от приносящей доход деятельности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</si>
  <si>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</si>
  <si>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</si>
  <si>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</si>
  <si>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</si>
  <si>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>Основной персонал</t>
  </si>
  <si>
    <t>Вспомогательный персонал</t>
  </si>
  <si>
    <t>Административно-управленческий персонал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</si>
  <si>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</si>
  <si>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</si>
  <si>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</si>
  <si>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</si>
  <si>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</si>
  <si>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</si>
  <si>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</si>
  <si>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</si>
  <si>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</si>
  <si>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</si>
  <si>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</si>
  <si>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</si>
  <si>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</si>
  <si>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</si>
  <si>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</si>
  <si>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</si>
  <si>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</si>
  <si>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</si>
  <si>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</si>
  <si>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</si>
  <si>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</si>
  <si>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</si>
  <si>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</si>
  <si>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</si>
  <si>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</si>
  <si>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</si>
  <si>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</si>
  <si>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</si>
  <si>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</si>
  <si>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</si>
  <si>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</si>
  <si>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иностранной валюте</t>
  </si>
  <si>
    <t>Счета в кредитных организациях в валюте Российской Федерации</t>
  </si>
  <si>
    <t>2.1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</si>
  <si>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</si>
  <si>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</si>
  <si>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</si>
  <si>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</si>
  <si>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</si>
  <si>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</si>
  <si>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</si>
  <si>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</si>
  <si>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</si>
  <si>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Наименование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</si>
  <si>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</si>
  <si>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</si>
  <si>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</si>
  <si>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</si>
  <si>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</si>
  <si>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задания</t>
  </si>
  <si>
    <t>за плату сверх государственного задания</t>
  </si>
  <si>
    <t>4.1</t>
  </si>
  <si>
    <t>Площадные объекты, всего</t>
  </si>
  <si>
    <t>1001</t>
  </si>
  <si>
    <t>Здание общежития</t>
  </si>
  <si>
    <t>Московская область, г. Чехов, ул. Полиграфистов д.11/2</t>
  </si>
  <si>
    <t>50:31:0040501:393</t>
  </si>
  <si>
    <t>46784000</t>
  </si>
  <si>
    <t>1975</t>
  </si>
  <si>
    <t>квадратный метр</t>
  </si>
  <si>
    <t>055</t>
  </si>
  <si>
    <t>Здание универсального спортивного зала</t>
  </si>
  <si>
    <t>Московская область, г. Чехов, ул. Мира д.9 (на территории гимназии №7) пом.1</t>
  </si>
  <si>
    <t>50:31:0040507:282</t>
  </si>
  <si>
    <t>2007</t>
  </si>
  <si>
    <t>Производственный корпус</t>
  </si>
  <si>
    <t>Московская область, г. Чехов, ул.Полиграфистов д.11</t>
  </si>
  <si>
    <t>50:31:0040501:5287</t>
  </si>
  <si>
    <t>1964</t>
  </si>
  <si>
    <t>Не используется</t>
  </si>
  <si>
    <t>Фактические расходы на содержание объекта недвижимого имущества (руб.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</si>
  <si>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</si>
  <si>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</si>
  <si>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</si>
  <si>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</si>
  <si>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</si>
  <si>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</si>
  <si>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</si>
  <si>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</si>
  <si>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</si>
  <si>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2.2 Сведения о земельных участках, предоставленных на праве постоянного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</si>
  <si>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</si>
  <si>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</si>
  <si>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</si>
  <si>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(руб.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</si>
  <si>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</si>
  <si>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</si>
  <si>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</si>
  <si>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</si>
  <si>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</si>
  <si>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</si>
  <si>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</si>
  <si>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Московская область, г. Чехов, ул. Мира 9 А</t>
  </si>
  <si>
    <t>50:31:0040507:332</t>
  </si>
  <si>
    <t>50:31:0040501:25</t>
  </si>
  <si>
    <t>2.3 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</si>
  <si>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</si>
  <si>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</si>
  <si>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</si>
  <si>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</si>
  <si>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</si>
  <si>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руб./год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</si>
  <si>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</si>
  <si>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</si>
  <si>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</si>
  <si>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</si>
  <si>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</si>
  <si>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руб./мес.</t>
  </si>
  <si>
    <t>за объект руб./год</t>
  </si>
  <si>
    <t>для осуществления иной деятельности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</si>
  <si>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</si>
  <si>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</si>
  <si>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на содержание объекта недвижимого имущества руб./год</t>
  </si>
  <si>
    <t>за единицу меры руб./час</t>
  </si>
  <si>
    <t>за объект руб./час</t>
  </si>
  <si>
    <t>всего за год руб.</t>
  </si>
  <si>
    <t>2.4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</si>
  <si>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</si>
  <si>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</si>
  <si>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Направление использования объекта недвижимого имущества</t>
  </si>
  <si>
    <t>Обоснование заключения договора ссуды</t>
  </si>
  <si>
    <t>за единицу меры (руб/мес)</t>
  </si>
  <si>
    <t>2.5 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</si>
  <si>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</si>
  <si>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</si>
  <si>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</si>
  <si>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</si>
  <si>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</si>
  <si>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</si>
  <si>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</si>
  <si>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</si>
  <si>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</si>
  <si>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</si>
  <si>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</si>
  <si>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</si>
  <si>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 для основной деятельности</t>
  </si>
  <si>
    <t>из них: 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</si>
  <si>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</si>
  <si>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</si>
  <si>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</si>
  <si>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2110</t>
  </si>
  <si>
    <t>Хозяйственный и производственный инвентарь</t>
  </si>
  <si>
    <t>3110</t>
  </si>
  <si>
    <t>Прочие основные средства</t>
  </si>
  <si>
    <t>4110</t>
  </si>
  <si>
    <t>4200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</si>
  <si>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</si>
  <si>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</si>
  <si>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</si>
  <si>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</si>
  <si>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</si>
  <si>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</si>
  <si>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</si>
  <si>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ед.</t>
  </si>
  <si>
    <t>балансовая стоимость, руб.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</si>
  <si>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</si>
  <si>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</si>
  <si>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</si>
  <si>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</si>
  <si>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</si>
  <si>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</si>
  <si>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</si>
  <si>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</si>
  <si>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</si>
  <si>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</si>
  <si>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Раздел 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</si>
  <si>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</si>
  <si>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</si>
  <si>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</si>
  <si>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</si>
  <si>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</si>
  <si>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</si>
  <si>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</si>
  <si>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</si>
  <si>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</si>
  <si>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</si>
  <si>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</si>
  <si>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2.6 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</si>
  <si>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</si>
  <si>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</si>
  <si>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</si>
  <si>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</si>
  <si>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</si>
  <si>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</si>
  <si>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</si>
  <si>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</si>
  <si>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</si>
  <si>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средней стоимостью менее 3 млн. руб., с года выпуска которых прошло не более 3 лет</t>
  </si>
  <si>
    <t>1101</t>
  </si>
  <si>
    <t>средней стоимостью менее 3 млн. руб., с года выпуска которых прошло более 3 лет</t>
  </si>
  <si>
    <t>1102</t>
  </si>
  <si>
    <t>ср. стоимостью от 3 млн. до 5 млн. руб. включительно, с года выпуска которых прошло не более 3 лет</t>
  </si>
  <si>
    <t>1103</t>
  </si>
  <si>
    <t>ср. стоимостью от 3 млн. до 5 млн. руб. включительно, с года выпуска которых прошло более 3 лет</t>
  </si>
  <si>
    <t>1104</t>
  </si>
  <si>
    <t>ср. стоимостью от 5 млн. до 10 млн. руб. включительно, с года выпуска которых прошло не более 3 лет</t>
  </si>
  <si>
    <t>1105</t>
  </si>
  <si>
    <t>ср. стоимостью от 5 млн. до 10 млн. руб. включительно, с года выпуска которых прошло более 3 лет</t>
  </si>
  <si>
    <t>1106</t>
  </si>
  <si>
    <t>ср. стоимостью от 10 млн. до 15 млн. руб. включительно</t>
  </si>
  <si>
    <t>1107</t>
  </si>
  <si>
    <t>ср. стоимостью от 15 млн. руб.</t>
  </si>
  <si>
    <t>1108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</si>
  <si>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</si>
  <si>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</si>
  <si>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</si>
  <si>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</si>
  <si>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</si>
  <si>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</si>
  <si>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</si>
  <si>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</si>
  <si>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1900</t>
  </si>
  <si>
    <t>велосипеды</t>
  </si>
  <si>
    <t>1950</t>
  </si>
  <si>
    <t>Воздушные судна</t>
  </si>
  <si>
    <t>самолеты, всего</t>
  </si>
  <si>
    <t>в том числе: самолеты пассажирские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</si>
  <si>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</si>
  <si>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</si>
  <si>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</si>
  <si>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</si>
  <si>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</si>
  <si>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</si>
  <si>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</si>
  <si>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</si>
  <si>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</si>
  <si>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</si>
  <si>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в том числе: вертолеты пассажирские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</si>
  <si>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</si>
  <si>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</si>
  <si>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</si>
  <si>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</si>
  <si>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</si>
  <si>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</si>
  <si>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</si>
  <si>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</si>
  <si>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</si>
  <si>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</si>
  <si>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</si>
  <si>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</si>
  <si>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</si>
  <si>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</si>
  <si>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</si>
  <si>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</si>
  <si>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</si>
  <si>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</si>
  <si>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</si>
  <si>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</si>
  <si>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</si>
  <si>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</si>
  <si>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</si>
  <si>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</si>
  <si>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</si>
  <si>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</si>
  <si>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</si>
  <si>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</si>
  <si>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</t>
  </si>
  <si>
    <t>излишнее имущество (подлежит передаче 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</si>
  <si>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</si>
  <si>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</si>
  <si>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</si>
  <si>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</si>
  <si>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</si>
  <si>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</si>
  <si>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</si>
  <si>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</si>
  <si>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</si>
  <si>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</si>
  <si>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</si>
  <si>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</si>
  <si>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</si>
  <si>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</si>
  <si>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</si>
  <si>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</si>
  <si>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</si>
  <si>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</si>
  <si>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</si>
  <si>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</si>
  <si>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</si>
  <si>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</si>
  <si>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</si>
  <si>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2.7 Сведения об имуществе, за исключением земельных участков, переданном в аренду</t>
  </si>
  <si>
    <t>Вид объекта</t>
  </si>
  <si>
    <t>Объем переданного имущества</t>
  </si>
  <si>
    <t>Направление использования</t>
  </si>
  <si>
    <t>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</si>
</sst>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2"/>
      <color rgb="FF0000FF"/>
      <name val="PT Astra Serif"/>
    </font>
    <font>
      <b/>
      <sz val="12"/>
      <color rgb="FF0000FF"/>
      <name val="PT Astra Serif"/>
    </font>
    <font>
      <b/>
      <sz val="12"/>
      <color rgb="FF0000FF"/>
      <name val="PT Astra Serif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wrapText="1"/>
    </xf>
    <xf numFmtId="0" fontId="13" fillId="15" borderId="13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23" fillId="25" borderId="23" applyBorder="0">
      <alignment horizontal="center" vertical="center" wrapText="1"/>
    </xf>
  </cellStyleXfs>
  <cellXfs count="24">
    <xf numFmtId="0" fontId="0" fillId="2" borderId="0" xfId="0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4" fontId="6" fillId="8" borderId="6" xfId="0" applyNumberFormat="1" applyFont="1" applyFill="1" applyBorder="1" applyAlignment="1">
      <alignment horizontal="right" vertical="center" wrapText="1" inden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right" vertical="center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</cellXfs>
  <cellStyles count="8">
    <cellStyle name="bold_border_center_str" xfId="7"/>
    <cellStyle name="border_center_str" xfId="2"/>
    <cellStyle name="bottom_center_str" xfId="5"/>
    <cellStyle name="center_bottom_str8" xfId="4"/>
    <cellStyle name="left_str" xfId="3"/>
    <cellStyle name="right_str" xfId="6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/>
  </sheetViews>
  <sheetFormatPr defaultRowHeight="10.5"/>
  <cols>
    <col min="1" max="4" width="28.7109375" customWidth="1"/>
    <col min="5" max="5" width="9.5703125" customWidth="1"/>
    <col min="6" max="9" width="28.7109375" customWidth="1"/>
  </cols>
  <sheetData>
    <row r="1" spans="1:7" ht="20.100000000000001" customHeight="1"/>
    <row r="2" spans="1:7" ht="99.95" customHeight="1">
      <c r="A2" s="1" t="s">
        <v>0</v>
      </c>
      <c r="B2" s="1"/>
      <c r="C2" s="1"/>
      <c r="D2" s="1"/>
      <c r="E2" s="1"/>
      <c r="F2" s="1"/>
      <c r="G2" s="1"/>
    </row>
    <row r="3" spans="1:7" ht="30" customHeight="1">
      <c r="A3" s="1" t="s">
        <v>1</v>
      </c>
      <c r="B3" s="1"/>
      <c r="C3" s="1"/>
      <c r="D3" s="1"/>
      <c r="E3" s="1"/>
      <c r="F3" s="1"/>
      <c r="G3" s="1"/>
    </row>
    <row r="4" spans="1:7" ht="20.100000000000001" customHeight="1">
      <c r="G4" s="2" t="s">
        <v>2</v>
      </c>
    </row>
    <row r="5" spans="1:7" ht="39.950000000000003" customHeight="1">
      <c r="F5" s="7" t="s">
        <v>3</v>
      </c>
      <c r="G5" s="2" t="s">
        <v>4</v>
      </c>
    </row>
    <row r="6" spans="1:7" ht="39.950000000000003" customHeight="1">
      <c r="A6" s="14" t="s">
        <v>5</v>
      </c>
      <c r="B6" s="14"/>
      <c r="C6" s="14" t="s">
        <v>6</v>
      </c>
      <c r="D6" s="14"/>
      <c r="F6" s="7" t="s">
        <v>7</v>
      </c>
      <c r="G6" s="2" t="s">
        <v>8</v>
      </c>
    </row>
    <row r="7" spans="1:7" ht="39.950000000000003" customHeight="1">
      <c r="A7" s="14" t="s">
        <v>9</v>
      </c>
      <c r="B7" s="14"/>
      <c r="C7" s="14" t="s">
        <v>10</v>
      </c>
      <c r="D7" s="14"/>
      <c r="F7" s="7" t="s">
        <v>11</v>
      </c>
      <c r="G7" s="2" t="s">
        <v>12</v>
      </c>
    </row>
    <row r="8" spans="1:7" ht="39.950000000000003" customHeight="1">
      <c r="A8" s="14" t="s">
        <v>13</v>
      </c>
      <c r="B8" s="14"/>
      <c r="C8" s="14" t="s">
        <v>14</v>
      </c>
      <c r="D8" s="14"/>
      <c r="F8" s="7" t="s">
        <v>15</v>
      </c>
      <c r="G8" s="2" t="s">
        <v>16</v>
      </c>
    </row>
    <row r="9" spans="1:7" ht="39.950000000000003" customHeight="1">
      <c r="A9" s="14" t="s">
        <v>17</v>
      </c>
      <c r="B9" s="14"/>
      <c r="C9" s="14" t="s">
        <v>18</v>
      </c>
      <c r="D9" s="14"/>
      <c r="F9" s="7" t="s">
        <v>19</v>
      </c>
      <c r="G9" s="2" t="s">
        <v>20</v>
      </c>
    </row>
    <row r="10" spans="1:7" ht="39.950000000000003" customHeight="1">
      <c r="A10" s="14" t="s">
        <v>21</v>
      </c>
      <c r="B10" s="14"/>
      <c r="C10" s="14"/>
      <c r="D10" s="14"/>
      <c r="F10" s="7" t="s">
        <v>22</v>
      </c>
      <c r="G10" s="2"/>
    </row>
    <row r="11" spans="1:7" ht="39.950000000000003" customHeight="1"/>
    <row r="12" spans="1:7" ht="20.100000000000001" customHeight="1">
      <c r="A12" s="15" t="s">
        <v>23</v>
      </c>
      <c r="B12" s="15"/>
      <c r="C12" s="15"/>
      <c r="D12" s="15"/>
      <c r="E12" s="15"/>
      <c r="F12" s="15"/>
      <c r="G12" s="15"/>
    </row>
    <row r="13" spans="1:7" ht="20.100000000000001" customHeight="1">
      <c r="A13" s="15" t="s">
        <v>24</v>
      </c>
      <c r="B13" s="15"/>
      <c r="C13" s="15"/>
      <c r="D13" s="15"/>
      <c r="E13" s="15"/>
      <c r="F13" s="15"/>
      <c r="G13" s="15"/>
    </row>
    <row r="14" spans="1:7" ht="20.100000000000001" customHeight="1">
      <c r="A14" s="15" t="s">
        <v>25</v>
      </c>
      <c r="B14" s="15"/>
      <c r="C14" s="15"/>
      <c r="D14" s="15"/>
      <c r="E14" s="15"/>
      <c r="F14" s="15"/>
      <c r="G14" s="15"/>
    </row>
    <row r="15" spans="1:7" ht="20.100000000000001" customHeight="1">
      <c r="A15" s="15" t="s">
        <v>26</v>
      </c>
      <c r="B15" s="15"/>
      <c r="C15" s="15"/>
      <c r="D15" s="15"/>
      <c r="E15" s="15"/>
      <c r="F15" s="15"/>
      <c r="G15" s="15"/>
    </row>
    <row r="16" spans="1:7" ht="20.100000000000001" customHeight="1">
      <c r="A16" s="15" t="s">
        <v>27</v>
      </c>
      <c r="B16" s="15"/>
      <c r="C16" s="15"/>
      <c r="D16" s="15"/>
      <c r="E16" s="15"/>
      <c r="F16" s="15"/>
      <c r="G16" s="15"/>
    </row>
    <row r="17" spans="1:7" ht="20.100000000000001" customHeight="1">
      <c r="A17" s="15" t="s">
        <v>28</v>
      </c>
      <c r="B17" s="15"/>
      <c r="C17" s="15"/>
      <c r="D17" s="15"/>
      <c r="E17" s="15"/>
      <c r="F17" s="15"/>
      <c r="G17" s="15"/>
    </row>
    <row r="18" spans="1:7" ht="20.100000000000001" customHeight="1">
      <c r="A18" s="15" t="s">
        <v>29</v>
      </c>
      <c r="B18" s="15"/>
      <c r="C18" s="15"/>
      <c r="D18" s="15"/>
      <c r="E18" s="15"/>
      <c r="F18" s="15"/>
      <c r="G18" s="15"/>
    </row>
    <row r="19" spans="1:7" ht="20.100000000000001" customHeight="1">
      <c r="A19" s="15" t="s">
        <v>30</v>
      </c>
      <c r="B19" s="15"/>
      <c r="C19" s="15"/>
      <c r="D19" s="15"/>
      <c r="E19" s="15"/>
      <c r="F19" s="15"/>
      <c r="G19" s="15"/>
    </row>
    <row r="20" spans="1:7" ht="20.100000000000001" customHeight="1">
      <c r="A20" s="15" t="s">
        <v>31</v>
      </c>
      <c r="B20" s="15"/>
      <c r="C20" s="15"/>
      <c r="D20" s="15"/>
      <c r="E20" s="15"/>
      <c r="F20" s="15"/>
      <c r="G20" s="15"/>
    </row>
    <row r="21" spans="1:7" ht="20.100000000000001" customHeight="1">
      <c r="A21" s="15" t="s">
        <v>32</v>
      </c>
      <c r="B21" s="15"/>
      <c r="C21" s="15"/>
      <c r="D21" s="15"/>
      <c r="E21" s="15"/>
      <c r="F21" s="15"/>
      <c r="G21" s="15"/>
    </row>
    <row r="22" spans="1:7" ht="20.100000000000001" customHeight="1">
      <c r="A22" s="15" t="s">
        <v>33</v>
      </c>
      <c r="B22" s="15"/>
      <c r="C22" s="15"/>
      <c r="D22" s="15"/>
      <c r="E22" s="15"/>
      <c r="F22" s="15"/>
      <c r="G22" s="15"/>
    </row>
    <row r="23" spans="1:7" ht="20.100000000000001" customHeight="1">
      <c r="A23" s="15" t="s">
        <v>34</v>
      </c>
      <c r="B23" s="15"/>
      <c r="C23" s="15"/>
      <c r="D23" s="15"/>
      <c r="E23" s="15"/>
      <c r="F23" s="15"/>
      <c r="G23" s="15"/>
    </row>
    <row r="24" spans="1:7" ht="20.100000000000001" customHeight="1">
      <c r="A24" s="15" t="s">
        <v>35</v>
      </c>
      <c r="B24" s="15"/>
      <c r="C24" s="15"/>
      <c r="D24" s="15"/>
      <c r="E24" s="15"/>
      <c r="F24" s="15"/>
      <c r="G24" s="15"/>
    </row>
    <row r="25" spans="1:7" ht="20.100000000000001" customHeight="1">
      <c r="A25" s="15" t="s">
        <v>36</v>
      </c>
      <c r="B25" s="15"/>
      <c r="C25" s="15"/>
      <c r="D25" s="15"/>
      <c r="E25" s="15"/>
      <c r="F25" s="15"/>
      <c r="G25" s="15"/>
    </row>
    <row r="26" spans="1:7" ht="20.100000000000001" customHeight="1">
      <c r="A26" s="15" t="s">
        <v>37</v>
      </c>
      <c r="B26" s="15"/>
      <c r="C26" s="15"/>
      <c r="D26" s="15"/>
      <c r="E26" s="15"/>
      <c r="F26" s="15"/>
      <c r="G26" s="15"/>
    </row>
    <row r="27" spans="1:7" ht="15" customHeight="1"/>
    <row r="28" spans="1:7" ht="39.950000000000003" customHeight="1">
      <c r="A28" s="6" t="s">
        <v>38</v>
      </c>
      <c r="B28" s="8"/>
      <c r="D28" s="8"/>
    </row>
    <row r="29" spans="1:7" ht="20.100000000000001" customHeight="1">
      <c r="B29" s="7" t="s">
        <v>39</v>
      </c>
      <c r="D29" s="7" t="s">
        <v>40</v>
      </c>
    </row>
    <row r="30" spans="1:7" ht="39.950000000000003" customHeight="1">
      <c r="A30" s="6" t="s">
        <v>41</v>
      </c>
      <c r="B30" s="8"/>
      <c r="D30" s="8"/>
    </row>
    <row r="31" spans="1:7" ht="20.100000000000001" customHeight="1">
      <c r="B31" s="7" t="s">
        <v>39</v>
      </c>
      <c r="D31" s="7" t="s">
        <v>42</v>
      </c>
    </row>
    <row r="32" spans="1:7" ht="20.100000000000001" customHeight="1">
      <c r="A32" s="14" t="s">
        <v>43</v>
      </c>
      <c r="B32" s="14"/>
    </row>
  </sheetData>
  <sheetProtection password="8613" sheet="1" objects="1" scenarios="1"/>
  <mergeCells count="28">
    <mergeCell ref="A32:B32"/>
    <mergeCell ref="A22:G22"/>
    <mergeCell ref="A23:G23"/>
    <mergeCell ref="A24:G24"/>
    <mergeCell ref="A25:G25"/>
    <mergeCell ref="A26:G26"/>
    <mergeCell ref="A17:G17"/>
    <mergeCell ref="A18:G18"/>
    <mergeCell ref="A19:G19"/>
    <mergeCell ref="A20:G20"/>
    <mergeCell ref="A21:G21"/>
    <mergeCell ref="A12:G12"/>
    <mergeCell ref="A13:G13"/>
    <mergeCell ref="A14:G14"/>
    <mergeCell ref="A15:G15"/>
    <mergeCell ref="A16:G16"/>
    <mergeCell ref="A8:B8"/>
    <mergeCell ref="C8:D8"/>
    <mergeCell ref="A9:B9"/>
    <mergeCell ref="C9:D9"/>
    <mergeCell ref="A10:B10"/>
    <mergeCell ref="C10:D10"/>
    <mergeCell ref="A2:G2"/>
    <mergeCell ref="A3:G3"/>
    <mergeCell ref="A6:B6"/>
    <mergeCell ref="C6:D6"/>
    <mergeCell ref="A7:B7"/>
    <mergeCell ref="C7:D7"/>
  </mergeCells>
  <phoneticPr fontId="0" type="noConversion"/>
  <pageMargins left="0.4" right="0.4" top="0.4" bottom="0.4" header="0.1" footer="0.1"/>
  <pageSetup paperSize="9" fitToHeight="0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/>
  </sheetViews>
  <sheetFormatPr defaultRowHeight="10.5"/>
  <cols>
    <col min="1" max="1" width="66.85546875" customWidth="1"/>
    <col min="2" max="7" width="24.85546875" customWidth="1"/>
  </cols>
  <sheetData>
    <row r="1" spans="1:7" ht="50.1" customHeight="1">
      <c r="A1" s="1" t="s">
        <v>29</v>
      </c>
      <c r="B1" s="1"/>
      <c r="C1" s="1"/>
      <c r="D1" s="1"/>
      <c r="E1" s="1"/>
      <c r="F1" s="1"/>
      <c r="G1" s="1"/>
    </row>
    <row r="2" spans="1:7" ht="30" customHeight="1">
      <c r="A2" s="16" t="s">
        <v>46</v>
      </c>
      <c r="B2" s="16"/>
      <c r="C2" s="16"/>
      <c r="D2" s="16"/>
      <c r="E2" s="16"/>
      <c r="F2" s="16"/>
      <c r="G2" s="16"/>
    </row>
    <row r="3" spans="1:7" ht="30" customHeight="1">
      <c r="G3" s="2" t="s">
        <v>2</v>
      </c>
    </row>
    <row r="4" spans="1:7" ht="30" customHeight="1">
      <c r="F4" s="9" t="s">
        <v>3</v>
      </c>
      <c r="G4" s="2" t="s">
        <v>47</v>
      </c>
    </row>
    <row r="5" spans="1:7" ht="30" customHeight="1">
      <c r="F5" s="9" t="s">
        <v>7</v>
      </c>
      <c r="G5" s="2" t="s">
        <v>8</v>
      </c>
    </row>
    <row r="6" spans="1:7" ht="30" customHeight="1">
      <c r="A6" s="6" t="s">
        <v>5</v>
      </c>
      <c r="B6" s="17" t="s">
        <v>6</v>
      </c>
      <c r="C6" s="17"/>
      <c r="D6" s="17"/>
      <c r="E6" s="17"/>
      <c r="F6" s="9" t="s">
        <v>11</v>
      </c>
      <c r="G6" s="2" t="s">
        <v>12</v>
      </c>
    </row>
    <row r="7" spans="1:7" ht="30" customHeight="1">
      <c r="A7" s="6" t="s">
        <v>48</v>
      </c>
      <c r="B7" s="17" t="s">
        <v>14</v>
      </c>
      <c r="C7" s="17"/>
      <c r="D7" s="17"/>
      <c r="E7" s="17"/>
      <c r="F7" s="9" t="s">
        <v>15</v>
      </c>
      <c r="G7" s="2" t="s">
        <v>16</v>
      </c>
    </row>
    <row r="8" spans="1:7" ht="30" customHeight="1">
      <c r="A8" s="6" t="s">
        <v>17</v>
      </c>
      <c r="B8" s="17" t="s">
        <v>18</v>
      </c>
      <c r="C8" s="17"/>
      <c r="D8" s="17"/>
      <c r="E8" s="17"/>
      <c r="F8" s="9" t="s">
        <v>49</v>
      </c>
      <c r="G8" s="2" t="s">
        <v>20</v>
      </c>
    </row>
    <row r="9" spans="1:7" ht="30" customHeight="1">
      <c r="A9" s="6" t="s">
        <v>21</v>
      </c>
      <c r="B9" s="16"/>
      <c r="C9" s="16"/>
      <c r="D9" s="16"/>
      <c r="E9" s="16"/>
      <c r="F9" s="9" t="s">
        <v>22</v>
      </c>
      <c r="G9" s="2"/>
    </row>
    <row r="10" spans="1:7" ht="30" customHeight="1"/>
    <row r="11" spans="1:7" ht="30" customHeight="1">
      <c r="A11" s="19" t="s">
        <v>302</v>
      </c>
      <c r="B11" s="19" t="s">
        <v>303</v>
      </c>
      <c r="C11" s="19" t="s">
        <v>304</v>
      </c>
      <c r="D11" s="19"/>
      <c r="E11" s="19"/>
      <c r="F11" s="19" t="s">
        <v>305</v>
      </c>
      <c r="G11" s="19" t="s">
        <v>306</v>
      </c>
    </row>
    <row r="12" spans="1:7" ht="30" customHeight="1">
      <c r="A12" s="19"/>
      <c r="B12" s="19"/>
      <c r="C12" s="2" t="s">
        <v>307</v>
      </c>
      <c r="D12" s="2" t="s">
        <v>61</v>
      </c>
      <c r="E12" s="2" t="s">
        <v>62</v>
      </c>
      <c r="F12" s="19"/>
      <c r="G12" s="19"/>
    </row>
    <row r="13" spans="1:7" ht="20.100000000000001" customHeight="1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</row>
    <row r="14" spans="1:7" ht="20.100000000000001" customHeight="1">
      <c r="A14" s="12" t="s">
        <v>308</v>
      </c>
      <c r="B14" s="13" t="s">
        <v>96</v>
      </c>
      <c r="C14" s="13" t="s">
        <v>96</v>
      </c>
      <c r="D14" s="13" t="s">
        <v>96</v>
      </c>
      <c r="E14" s="13" t="s">
        <v>96</v>
      </c>
      <c r="F14" s="13" t="s">
        <v>96</v>
      </c>
      <c r="G14" s="13" t="s">
        <v>96</v>
      </c>
    </row>
    <row r="15" spans="1:7" ht="20.100000000000001" customHeight="1">
      <c r="A15" s="12" t="s">
        <v>309</v>
      </c>
      <c r="B15" s="13" t="s">
        <v>96</v>
      </c>
      <c r="C15" s="13" t="s">
        <v>96</v>
      </c>
      <c r="D15" s="13" t="s">
        <v>96</v>
      </c>
      <c r="E15" s="13" t="s">
        <v>96</v>
      </c>
      <c r="F15" s="13" t="s">
        <v>96</v>
      </c>
      <c r="G15" s="13" t="s">
        <v>96</v>
      </c>
    </row>
    <row r="16" spans="1:7" ht="15" customHeight="1"/>
    <row r="17" spans="1:6" ht="39.950000000000003" customHeight="1">
      <c r="A17" s="6" t="s">
        <v>38</v>
      </c>
      <c r="B17" s="8"/>
      <c r="D17" s="8"/>
      <c r="F17" s="8"/>
    </row>
    <row r="18" spans="1:6" ht="20.100000000000001" customHeight="1">
      <c r="B18" s="7" t="s">
        <v>39</v>
      </c>
      <c r="D18" s="7" t="s">
        <v>105</v>
      </c>
      <c r="F18" s="7" t="s">
        <v>40</v>
      </c>
    </row>
    <row r="19" spans="1:6" ht="39.950000000000003" customHeight="1">
      <c r="A19" s="6" t="s">
        <v>41</v>
      </c>
      <c r="B19" s="8"/>
      <c r="D19" s="8"/>
      <c r="F19" s="8"/>
    </row>
    <row r="20" spans="1:6" ht="20.100000000000001" customHeight="1">
      <c r="B20" s="7" t="s">
        <v>39</v>
      </c>
      <c r="D20" s="7" t="s">
        <v>106</v>
      </c>
      <c r="F20" s="7" t="s">
        <v>42</v>
      </c>
    </row>
    <row r="21" spans="1:6" ht="20.100000000000001" customHeight="1">
      <c r="A21" s="14" t="s">
        <v>43</v>
      </c>
      <c r="B21" s="14"/>
    </row>
    <row r="22" spans="1:6" ht="15" customHeight="1"/>
    <row r="23" spans="1:6" ht="20.100000000000001" customHeight="1">
      <c r="B23" s="20" t="s">
        <v>107</v>
      </c>
      <c r="C23" s="20"/>
      <c r="D23" s="20"/>
      <c r="E23" s="20"/>
    </row>
    <row r="24" spans="1:6" ht="20.100000000000001" customHeight="1">
      <c r="B24" s="21" t="s">
        <v>108</v>
      </c>
      <c r="C24" s="21"/>
      <c r="D24" s="21"/>
      <c r="E24" s="21"/>
    </row>
    <row r="25" spans="1:6" ht="20.100000000000001" customHeight="1">
      <c r="B25" s="21" t="s">
        <v>109</v>
      </c>
      <c r="C25" s="21"/>
      <c r="D25" s="21"/>
      <c r="E25" s="21"/>
    </row>
    <row r="26" spans="1:6" ht="20.100000000000001" customHeight="1">
      <c r="B26" s="21" t="s">
        <v>110</v>
      </c>
      <c r="C26" s="21"/>
      <c r="D26" s="21"/>
      <c r="E26" s="21"/>
    </row>
    <row r="27" spans="1:6" ht="20.100000000000001" customHeight="1">
      <c r="B27" s="21" t="s">
        <v>111</v>
      </c>
      <c r="C27" s="21"/>
      <c r="D27" s="21"/>
      <c r="E27" s="21"/>
    </row>
    <row r="28" spans="1:6" ht="20.100000000000001" customHeight="1">
      <c r="B28" s="21" t="s">
        <v>112</v>
      </c>
      <c r="C28" s="21"/>
      <c r="D28" s="21"/>
      <c r="E28" s="21"/>
    </row>
    <row r="29" spans="1:6" ht="20.100000000000001" customHeight="1">
      <c r="B29" s="22" t="s">
        <v>113</v>
      </c>
      <c r="C29" s="22"/>
      <c r="D29" s="22"/>
      <c r="E29" s="22"/>
    </row>
  </sheetData>
  <sheetProtection sheet="1" objects="1" scenarios="1"/>
  <mergeCells count="19">
    <mergeCell ref="B26:E26"/>
    <mergeCell ref="B27:E27"/>
    <mergeCell ref="B28:E28"/>
    <mergeCell ref="B29:E29"/>
    <mergeCell ref="G11:G12"/>
    <mergeCell ref="A21:B21"/>
    <mergeCell ref="B23:E23"/>
    <mergeCell ref="B24:E24"/>
    <mergeCell ref="B25:E25"/>
    <mergeCell ref="B9:E9"/>
    <mergeCell ref="A11:A12"/>
    <mergeCell ref="B11:B12"/>
    <mergeCell ref="C11:E11"/>
    <mergeCell ref="F11:F12"/>
    <mergeCell ref="A1:G1"/>
    <mergeCell ref="A2:G2"/>
    <mergeCell ref="B6:E6"/>
    <mergeCell ref="B7:E7"/>
    <mergeCell ref="B8:E8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0.1" customHeight="1">
      <c r="A2" s="1" t="s">
        <v>310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0" customHeight="1">
      <c r="Q4" s="2" t="s">
        <v>2</v>
      </c>
    </row>
    <row r="5" spans="1:17" ht="30" customHeight="1">
      <c r="P5" s="9" t="s">
        <v>3</v>
      </c>
      <c r="Q5" s="2" t="s">
        <v>47</v>
      </c>
    </row>
    <row r="6" spans="1:17" ht="30" customHeight="1">
      <c r="P6" s="9" t="s">
        <v>7</v>
      </c>
      <c r="Q6" s="2" t="s">
        <v>8</v>
      </c>
    </row>
    <row r="7" spans="1:17" ht="30" customHeight="1">
      <c r="A7" s="14" t="s">
        <v>5</v>
      </c>
      <c r="B7" s="14"/>
      <c r="C7" s="17" t="s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9" t="s">
        <v>11</v>
      </c>
      <c r="Q7" s="2" t="s">
        <v>12</v>
      </c>
    </row>
    <row r="8" spans="1:17" ht="30" customHeight="1">
      <c r="A8" s="14" t="s">
        <v>48</v>
      </c>
      <c r="B8" s="14"/>
      <c r="C8" s="17" t="s">
        <v>14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9" t="s">
        <v>15</v>
      </c>
      <c r="Q8" s="2" t="s">
        <v>16</v>
      </c>
    </row>
    <row r="9" spans="1:17" ht="30" customHeight="1">
      <c r="A9" s="14" t="s">
        <v>17</v>
      </c>
      <c r="B9" s="14"/>
      <c r="C9" s="17" t="s">
        <v>18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P9" s="9" t="s">
        <v>49</v>
      </c>
      <c r="Q9" s="2" t="s">
        <v>20</v>
      </c>
    </row>
    <row r="10" spans="1:17" ht="30" customHeight="1">
      <c r="A10" s="14" t="s">
        <v>21</v>
      </c>
      <c r="B10" s="1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P10" s="9" t="s">
        <v>22</v>
      </c>
      <c r="Q10" s="2"/>
    </row>
    <row r="11" spans="1:17" ht="30" customHeight="1"/>
    <row r="12" spans="1:17" ht="30" customHeight="1">
      <c r="A12" s="19" t="s">
        <v>311</v>
      </c>
      <c r="B12" s="19" t="s">
        <v>312</v>
      </c>
      <c r="C12" s="19" t="s">
        <v>313</v>
      </c>
      <c r="D12" s="19" t="s">
        <v>314</v>
      </c>
      <c r="E12" s="19" t="s">
        <v>315</v>
      </c>
      <c r="F12" s="19" t="s">
        <v>316</v>
      </c>
      <c r="G12" s="19" t="s">
        <v>317</v>
      </c>
      <c r="H12" s="19"/>
      <c r="I12" s="19" t="s">
        <v>53</v>
      </c>
      <c r="J12" s="19" t="s">
        <v>318</v>
      </c>
      <c r="K12" s="19"/>
      <c r="L12" s="19"/>
      <c r="M12" s="19"/>
      <c r="N12" s="19" t="s">
        <v>319</v>
      </c>
      <c r="O12" s="19"/>
      <c r="P12" s="19"/>
      <c r="Q12" s="19"/>
    </row>
    <row r="13" spans="1:17" ht="30" customHeight="1">
      <c r="A13" s="19"/>
      <c r="B13" s="19"/>
      <c r="C13" s="19"/>
      <c r="D13" s="19"/>
      <c r="E13" s="19"/>
      <c r="F13" s="19"/>
      <c r="G13" s="19" t="s">
        <v>320</v>
      </c>
      <c r="H13" s="19" t="s">
        <v>64</v>
      </c>
      <c r="I13" s="19"/>
      <c r="J13" s="19" t="s">
        <v>59</v>
      </c>
      <c r="K13" s="19" t="s">
        <v>181</v>
      </c>
      <c r="L13" s="19"/>
      <c r="M13" s="19"/>
      <c r="N13" s="19" t="s">
        <v>59</v>
      </c>
      <c r="O13" s="19" t="s">
        <v>181</v>
      </c>
      <c r="P13" s="19"/>
      <c r="Q13" s="19"/>
    </row>
    <row r="14" spans="1:17" ht="30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 t="s">
        <v>321</v>
      </c>
      <c r="L14" s="19"/>
      <c r="M14" s="19" t="s">
        <v>322</v>
      </c>
      <c r="N14" s="19"/>
      <c r="O14" s="19" t="s">
        <v>323</v>
      </c>
      <c r="P14" s="19" t="s">
        <v>324</v>
      </c>
      <c r="Q14" s="19" t="s">
        <v>325</v>
      </c>
    </row>
    <row r="15" spans="1:17" ht="39.950000000000003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" t="s">
        <v>326</v>
      </c>
      <c r="L15" s="2" t="s">
        <v>327</v>
      </c>
      <c r="M15" s="19"/>
      <c r="N15" s="19"/>
      <c r="O15" s="19"/>
      <c r="P15" s="19"/>
      <c r="Q15" s="19"/>
    </row>
    <row r="16" spans="1:17" ht="20.100000000000001" customHeight="1">
      <c r="A16" s="2" t="s">
        <v>65</v>
      </c>
      <c r="B16" s="2" t="s">
        <v>66</v>
      </c>
      <c r="C16" s="2" t="s">
        <v>67</v>
      </c>
      <c r="D16" s="2" t="s">
        <v>68</v>
      </c>
      <c r="E16" s="2" t="s">
        <v>328</v>
      </c>
      <c r="F16" s="2" t="s">
        <v>69</v>
      </c>
      <c r="G16" s="2" t="s">
        <v>70</v>
      </c>
      <c r="H16" s="2" t="s">
        <v>71</v>
      </c>
      <c r="I16" s="2" t="s">
        <v>72</v>
      </c>
      <c r="J16" s="2" t="s">
        <v>73</v>
      </c>
      <c r="K16" s="2" t="s">
        <v>74</v>
      </c>
      <c r="L16" s="2" t="s">
        <v>75</v>
      </c>
      <c r="M16" s="2" t="s">
        <v>127</v>
      </c>
      <c r="N16" s="2" t="s">
        <v>128</v>
      </c>
      <c r="O16" s="2" t="s">
        <v>147</v>
      </c>
      <c r="P16" s="2" t="s">
        <v>148</v>
      </c>
      <c r="Q16" s="2" t="s">
        <v>149</v>
      </c>
    </row>
    <row r="17" spans="1:17" ht="30" customHeight="1">
      <c r="A17" s="12" t="s">
        <v>329</v>
      </c>
      <c r="B17" s="13" t="s">
        <v>96</v>
      </c>
      <c r="C17" s="13" t="s">
        <v>96</v>
      </c>
      <c r="D17" s="13" t="s">
        <v>96</v>
      </c>
      <c r="E17" s="13" t="s">
        <v>96</v>
      </c>
      <c r="F17" s="13" t="s">
        <v>96</v>
      </c>
      <c r="G17" s="13" t="s">
        <v>96</v>
      </c>
      <c r="H17" s="13" t="s">
        <v>96</v>
      </c>
      <c r="I17" s="13" t="s">
        <v>78</v>
      </c>
      <c r="J17" s="11">
        <v>7156</v>
      </c>
      <c r="K17" s="11">
        <v>7156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30" customHeight="1">
      <c r="A18" s="3" t="s">
        <v>181</v>
      </c>
      <c r="B18" s="2"/>
      <c r="C18" s="2"/>
      <c r="D18" s="2"/>
      <c r="E18" s="2"/>
      <c r="F18" s="2"/>
      <c r="G18" s="2"/>
      <c r="H18" s="2"/>
      <c r="I18" s="2" t="s">
        <v>330</v>
      </c>
      <c r="J18" s="2"/>
      <c r="K18" s="2"/>
      <c r="L18" s="2"/>
      <c r="M18" s="2"/>
      <c r="N18" s="2"/>
      <c r="O18" s="2"/>
      <c r="P18" s="2"/>
      <c r="Q18" s="2"/>
    </row>
    <row r="19" spans="1:17" ht="30" customHeight="1">
      <c r="A19" s="3" t="s">
        <v>331</v>
      </c>
      <c r="B19" s="3" t="s">
        <v>332</v>
      </c>
      <c r="C19" s="3" t="s">
        <v>333</v>
      </c>
      <c r="D19" s="3" t="s">
        <v>334</v>
      </c>
      <c r="E19" s="3"/>
      <c r="F19" s="3" t="s">
        <v>335</v>
      </c>
      <c r="G19" s="3" t="s">
        <v>336</v>
      </c>
      <c r="H19" s="3" t="s">
        <v>337</v>
      </c>
      <c r="I19" s="3"/>
      <c r="J19" s="4">
        <v>2287.1</v>
      </c>
      <c r="K19" s="4">
        <v>2287.1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30" customHeight="1">
      <c r="A20" s="3" t="s">
        <v>338</v>
      </c>
      <c r="B20" s="3" t="s">
        <v>339</v>
      </c>
      <c r="C20" s="3" t="s">
        <v>340</v>
      </c>
      <c r="D20" s="3" t="s">
        <v>334</v>
      </c>
      <c r="E20" s="3"/>
      <c r="F20" s="3" t="s">
        <v>341</v>
      </c>
      <c r="G20" s="3" t="s">
        <v>336</v>
      </c>
      <c r="H20" s="3" t="s">
        <v>337</v>
      </c>
      <c r="I20" s="3"/>
      <c r="J20" s="4">
        <v>4868.8999999999996</v>
      </c>
      <c r="K20" s="4">
        <v>4868.8999999999996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30" customHeight="1">
      <c r="A21" s="3" t="s">
        <v>342</v>
      </c>
      <c r="B21" s="3" t="s">
        <v>343</v>
      </c>
      <c r="C21" s="3" t="s">
        <v>344</v>
      </c>
      <c r="D21" s="3" t="s">
        <v>334</v>
      </c>
      <c r="E21" s="3"/>
      <c r="F21" s="3" t="s">
        <v>345</v>
      </c>
      <c r="G21" s="3" t="s">
        <v>336</v>
      </c>
      <c r="H21" s="3" t="s">
        <v>337</v>
      </c>
      <c r="I21" s="3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0.100000000000001" customHeight="1">
      <c r="H22" s="10" t="s">
        <v>94</v>
      </c>
      <c r="I22" s="13" t="s">
        <v>95</v>
      </c>
      <c r="J22" s="11">
        <f>VLOOKUP("1000",$I:$Z,2,0)</f>
        <v>7156</v>
      </c>
      <c r="K22" s="11">
        <f>VLOOKUP("1000",$I:$Z,3,0)</f>
        <v>7156</v>
      </c>
      <c r="L22" s="11">
        <f>VLOOKUP("1000",$I:$Z,4,0)</f>
        <v>0</v>
      </c>
      <c r="M22" s="11">
        <f>VLOOKUP("1000",$I:$Z,5,0)</f>
        <v>0</v>
      </c>
      <c r="N22" s="11">
        <f>VLOOKUP("1000",$I:$Z,6,0)</f>
        <v>0</v>
      </c>
      <c r="O22" s="11">
        <f>VLOOKUP("1000",$I:$Z,7,0)</f>
        <v>0</v>
      </c>
      <c r="P22" s="11">
        <f>VLOOKUP("1000",$I:$Z,8,0)</f>
        <v>0</v>
      </c>
      <c r="Q22" s="11">
        <f>VLOOKUP("1000",$I:$Z,9,0)</f>
        <v>0</v>
      </c>
    </row>
  </sheetData>
  <sheetProtection sheet="1" objects="1" scenarios="1"/>
  <mergeCells count="32">
    <mergeCell ref="F12:F15"/>
    <mergeCell ref="G12:H12"/>
    <mergeCell ref="I12:I15"/>
    <mergeCell ref="J12:M12"/>
    <mergeCell ref="N12:Q12"/>
    <mergeCell ref="G13:G15"/>
    <mergeCell ref="H13:H15"/>
    <mergeCell ref="J13:J15"/>
    <mergeCell ref="K13:M13"/>
    <mergeCell ref="N13:N15"/>
    <mergeCell ref="O13:Q13"/>
    <mergeCell ref="K14:L14"/>
    <mergeCell ref="M14:M15"/>
    <mergeCell ref="O14:O15"/>
    <mergeCell ref="P14:P15"/>
    <mergeCell ref="Q14:Q15"/>
    <mergeCell ref="A12:A15"/>
    <mergeCell ref="B12:B15"/>
    <mergeCell ref="C12:C15"/>
    <mergeCell ref="D12:D15"/>
    <mergeCell ref="E12:E15"/>
    <mergeCell ref="A8:B8"/>
    <mergeCell ref="C8:N8"/>
    <mergeCell ref="A9:B9"/>
    <mergeCell ref="C9:N9"/>
    <mergeCell ref="A10:B10"/>
    <mergeCell ref="C10:N10"/>
    <mergeCell ref="A1:Q1"/>
    <mergeCell ref="A2:Q2"/>
    <mergeCell ref="A3:Q3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30" customHeight="1">
      <c r="A1" s="19" t="s">
        <v>311</v>
      </c>
      <c r="B1" s="19" t="s">
        <v>53</v>
      </c>
      <c r="C1" s="19" t="s">
        <v>346</v>
      </c>
      <c r="D1" s="19"/>
      <c r="E1" s="19"/>
      <c r="F1" s="19"/>
      <c r="G1" s="19" t="s">
        <v>347</v>
      </c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19"/>
      <c r="B2" s="19"/>
      <c r="C2" s="19" t="s">
        <v>59</v>
      </c>
      <c r="D2" s="19" t="s">
        <v>232</v>
      </c>
      <c r="E2" s="19"/>
      <c r="F2" s="19"/>
      <c r="G2" s="19" t="s">
        <v>59</v>
      </c>
      <c r="H2" s="19" t="s">
        <v>232</v>
      </c>
      <c r="I2" s="19"/>
      <c r="J2" s="19"/>
      <c r="K2" s="19"/>
      <c r="L2" s="19"/>
      <c r="M2" s="19"/>
      <c r="N2" s="19"/>
      <c r="O2" s="19"/>
      <c r="P2" s="19"/>
    </row>
    <row r="3" spans="1:16" ht="30" customHeight="1">
      <c r="A3" s="19"/>
      <c r="B3" s="19"/>
      <c r="C3" s="19"/>
      <c r="D3" s="19" t="s">
        <v>348</v>
      </c>
      <c r="E3" s="19" t="s">
        <v>349</v>
      </c>
      <c r="F3" s="19"/>
      <c r="G3" s="19"/>
      <c r="H3" s="19" t="s">
        <v>350</v>
      </c>
      <c r="I3" s="19"/>
      <c r="J3" s="19"/>
      <c r="K3" s="19" t="s">
        <v>351</v>
      </c>
      <c r="L3" s="19"/>
      <c r="M3" s="19"/>
      <c r="N3" s="19" t="s">
        <v>352</v>
      </c>
      <c r="O3" s="19"/>
      <c r="P3" s="19"/>
    </row>
    <row r="4" spans="1:16" ht="30" customHeight="1">
      <c r="A4" s="19"/>
      <c r="B4" s="19"/>
      <c r="C4" s="19"/>
      <c r="D4" s="19"/>
      <c r="E4" s="19" t="s">
        <v>353</v>
      </c>
      <c r="F4" s="19" t="s">
        <v>354</v>
      </c>
      <c r="G4" s="19"/>
      <c r="H4" s="19" t="s">
        <v>59</v>
      </c>
      <c r="I4" s="19" t="s">
        <v>232</v>
      </c>
      <c r="J4" s="19"/>
      <c r="K4" s="19" t="s">
        <v>59</v>
      </c>
      <c r="L4" s="19" t="s">
        <v>232</v>
      </c>
      <c r="M4" s="19"/>
      <c r="N4" s="19" t="s">
        <v>59</v>
      </c>
      <c r="O4" s="19" t="s">
        <v>232</v>
      </c>
      <c r="P4" s="19"/>
    </row>
    <row r="5" spans="1:16" ht="30" customHeight="1">
      <c r="A5" s="19"/>
      <c r="B5" s="19"/>
      <c r="C5" s="19"/>
      <c r="D5" s="19"/>
      <c r="E5" s="19"/>
      <c r="F5" s="19"/>
      <c r="G5" s="19"/>
      <c r="H5" s="19"/>
      <c r="I5" s="2" t="s">
        <v>355</v>
      </c>
      <c r="J5" s="2" t="s">
        <v>356</v>
      </c>
      <c r="K5" s="19"/>
      <c r="L5" s="2" t="s">
        <v>355</v>
      </c>
      <c r="M5" s="2" t="s">
        <v>356</v>
      </c>
      <c r="N5" s="19"/>
      <c r="O5" s="2" t="s">
        <v>355</v>
      </c>
      <c r="P5" s="2" t="s">
        <v>356</v>
      </c>
    </row>
    <row r="6" spans="1:16" ht="20.100000000000001" customHeight="1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127</v>
      </c>
      <c r="M6" s="2" t="s">
        <v>128</v>
      </c>
      <c r="N6" s="2" t="s">
        <v>147</v>
      </c>
      <c r="O6" s="2" t="s">
        <v>148</v>
      </c>
      <c r="P6" s="2" t="s">
        <v>149</v>
      </c>
    </row>
    <row r="7" spans="1:16" ht="30" customHeight="1">
      <c r="A7" s="12" t="s">
        <v>329</v>
      </c>
      <c r="B7" s="13" t="s">
        <v>78</v>
      </c>
      <c r="C7" s="11">
        <v>4925</v>
      </c>
      <c r="D7" s="11">
        <v>0</v>
      </c>
      <c r="E7" s="11">
        <v>4925</v>
      </c>
      <c r="F7" s="11">
        <v>0</v>
      </c>
      <c r="G7" s="11">
        <f>H7+K7+N7</f>
        <v>15700800.59</v>
      </c>
      <c r="H7" s="11">
        <v>3774145.27</v>
      </c>
      <c r="I7" s="11">
        <v>3774145.27</v>
      </c>
      <c r="J7" s="11">
        <v>0</v>
      </c>
      <c r="K7" s="11">
        <v>8293559.3200000003</v>
      </c>
      <c r="L7" s="11">
        <v>8293559.3200000003</v>
      </c>
      <c r="M7" s="11">
        <v>0</v>
      </c>
      <c r="N7" s="11">
        <v>3633096</v>
      </c>
      <c r="O7" s="11">
        <v>3345250</v>
      </c>
      <c r="P7" s="11">
        <v>287846</v>
      </c>
    </row>
    <row r="8" spans="1:16" ht="30" customHeight="1">
      <c r="A8" s="3" t="s">
        <v>181</v>
      </c>
      <c r="B8" s="2" t="s">
        <v>330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30" customHeight="1">
      <c r="A9" s="3" t="s">
        <v>331</v>
      </c>
      <c r="B9" s="2"/>
      <c r="C9" s="4">
        <v>0</v>
      </c>
      <c r="D9" s="4">
        <v>0</v>
      </c>
      <c r="E9" s="4">
        <v>0</v>
      </c>
      <c r="F9" s="4">
        <v>0</v>
      </c>
      <c r="G9" s="4">
        <f>H9+K9+N9</f>
        <v>3402312.95</v>
      </c>
      <c r="H9" s="4">
        <v>1628944.5</v>
      </c>
      <c r="I9" s="4">
        <v>1628944.5</v>
      </c>
      <c r="J9" s="4">
        <v>0</v>
      </c>
      <c r="K9" s="4">
        <v>1585843.45</v>
      </c>
      <c r="L9" s="4">
        <v>1585843.45</v>
      </c>
      <c r="M9" s="4">
        <v>0</v>
      </c>
      <c r="N9" s="4">
        <v>187525</v>
      </c>
      <c r="O9" s="4">
        <v>187525</v>
      </c>
      <c r="P9" s="4">
        <v>0</v>
      </c>
    </row>
    <row r="10" spans="1:16" ht="30" customHeight="1">
      <c r="A10" s="3" t="s">
        <v>338</v>
      </c>
      <c r="B10" s="2"/>
      <c r="C10" s="4">
        <v>0</v>
      </c>
      <c r="D10" s="4">
        <v>0</v>
      </c>
      <c r="E10" s="4">
        <v>0</v>
      </c>
      <c r="F10" s="4">
        <v>0</v>
      </c>
      <c r="G10" s="4">
        <f>H10+K10+N10</f>
        <v>12010641.640000001</v>
      </c>
      <c r="H10" s="4">
        <v>2145200.77</v>
      </c>
      <c r="I10" s="4">
        <v>2145200.77</v>
      </c>
      <c r="J10" s="4">
        <v>0</v>
      </c>
      <c r="K10" s="4">
        <v>6707715.8700000001</v>
      </c>
      <c r="L10" s="4">
        <v>6707715.8700000001</v>
      </c>
      <c r="M10" s="4">
        <v>0</v>
      </c>
      <c r="N10" s="4">
        <v>3157725</v>
      </c>
      <c r="O10" s="4">
        <v>3157725</v>
      </c>
      <c r="P10" s="4">
        <v>0</v>
      </c>
    </row>
    <row r="11" spans="1:16" ht="30" customHeight="1">
      <c r="A11" s="3" t="s">
        <v>342</v>
      </c>
      <c r="B11" s="2"/>
      <c r="C11" s="4">
        <v>4925</v>
      </c>
      <c r="D11" s="4">
        <v>0</v>
      </c>
      <c r="E11" s="4">
        <v>4925</v>
      </c>
      <c r="F11" s="4">
        <v>0</v>
      </c>
      <c r="G11" s="4">
        <f>H11+K11+N11</f>
        <v>287846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287846</v>
      </c>
      <c r="O11" s="4">
        <v>0</v>
      </c>
      <c r="P11" s="4">
        <v>287846</v>
      </c>
    </row>
    <row r="12" spans="1:16" ht="20.100000000000001" customHeight="1">
      <c r="A12" s="10" t="s">
        <v>94</v>
      </c>
      <c r="B12" s="13" t="s">
        <v>95</v>
      </c>
      <c r="C12" s="11">
        <f>VLOOKUP("1000",$B:$Z,2,0)</f>
        <v>4925</v>
      </c>
      <c r="D12" s="11">
        <f>VLOOKUP("1000",$B:$Z,3,0)</f>
        <v>0</v>
      </c>
      <c r="E12" s="11">
        <f>VLOOKUP("1000",$B:$Z,4,0)</f>
        <v>4925</v>
      </c>
      <c r="F12" s="11">
        <f>VLOOKUP("1000",$B:$Z,5,0)</f>
        <v>0</v>
      </c>
      <c r="G12" s="11">
        <f>VLOOKUP("1000",$B:$Z,6,0)</f>
        <v>15700800.59</v>
      </c>
      <c r="H12" s="11">
        <f>VLOOKUP("1000",$B:$Z,7,0)</f>
        <v>3774145.27</v>
      </c>
      <c r="I12" s="11">
        <f>VLOOKUP("1000",$B:$Z,8,0)</f>
        <v>3774145.27</v>
      </c>
      <c r="J12" s="11">
        <f>VLOOKUP("1000",$B:$Z,9,0)</f>
        <v>0</v>
      </c>
      <c r="K12" s="11">
        <f>VLOOKUP("1000",$B:$Z,10,0)</f>
        <v>8293559.3200000003</v>
      </c>
      <c r="L12" s="11">
        <f>VLOOKUP("1000",$B:$Z,11,0)</f>
        <v>8293559.3200000003</v>
      </c>
      <c r="M12" s="11">
        <f>VLOOKUP("1000",$B:$Z,12,0)</f>
        <v>0</v>
      </c>
      <c r="N12" s="11">
        <f>VLOOKUP("1000",$B:$Z,13,0)</f>
        <v>3633096</v>
      </c>
      <c r="O12" s="11">
        <f>VLOOKUP("1000",$B:$Z,14,0)</f>
        <v>3345250</v>
      </c>
      <c r="P12" s="11">
        <f>VLOOKUP("1000",$B:$Z,15,0)</f>
        <v>287846</v>
      </c>
    </row>
    <row r="13" spans="1:16" ht="15" customHeight="1"/>
    <row r="14" spans="1:16" ht="39.950000000000003" customHeight="1">
      <c r="A14" s="6" t="s">
        <v>38</v>
      </c>
      <c r="B14" s="8"/>
      <c r="D14" s="8"/>
      <c r="F14" s="8"/>
    </row>
    <row r="15" spans="1:16" ht="20.100000000000001" customHeight="1">
      <c r="B15" s="7" t="s">
        <v>39</v>
      </c>
      <c r="D15" s="7" t="s">
        <v>105</v>
      </c>
      <c r="F15" s="7" t="s">
        <v>40</v>
      </c>
    </row>
    <row r="16" spans="1:16" ht="39.950000000000003" customHeight="1">
      <c r="A16" s="6" t="s">
        <v>41</v>
      </c>
      <c r="B16" s="8"/>
      <c r="D16" s="8"/>
      <c r="F16" s="8"/>
    </row>
    <row r="17" spans="1:6" ht="20.100000000000001" customHeight="1">
      <c r="B17" s="7" t="s">
        <v>39</v>
      </c>
      <c r="D17" s="7" t="s">
        <v>106</v>
      </c>
      <c r="F17" s="7" t="s">
        <v>42</v>
      </c>
    </row>
    <row r="18" spans="1:6" ht="20.100000000000001" customHeight="1">
      <c r="A18" s="14" t="s">
        <v>43</v>
      </c>
      <c r="B18" s="14"/>
    </row>
  </sheetData>
  <sheetProtection sheet="1" objects="1" scenarios="1"/>
  <mergeCells count="22">
    <mergeCell ref="A18:B18"/>
    <mergeCell ref="I4:J4"/>
    <mergeCell ref="K4:K5"/>
    <mergeCell ref="L4:M4"/>
    <mergeCell ref="N4:N5"/>
    <mergeCell ref="O4:P4"/>
    <mergeCell ref="A1:A5"/>
    <mergeCell ref="B1:B5"/>
    <mergeCell ref="C1:F1"/>
    <mergeCell ref="G1:P1"/>
    <mergeCell ref="C2:C5"/>
    <mergeCell ref="D2:F2"/>
    <mergeCell ref="G2:G5"/>
    <mergeCell ref="H2:P2"/>
    <mergeCell ref="D3:D5"/>
    <mergeCell ref="E3:F3"/>
    <mergeCell ref="H3:J3"/>
    <mergeCell ref="K3:M3"/>
    <mergeCell ref="N3:P3"/>
    <mergeCell ref="E4:E5"/>
    <mergeCell ref="F4:F5"/>
    <mergeCell ref="H4:H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/>
  </sheetViews>
  <sheetFormatPr defaultRowHeight="10.5"/>
  <cols>
    <col min="1" max="1" width="28.7109375" customWidth="1"/>
    <col min="2" max="22" width="26.7109375" customWidth="1"/>
  </cols>
  <sheetData>
    <row r="1" spans="1:22" ht="50.1" customHeight="1">
      <c r="A1" s="1" t="s">
        <v>357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30" customHeight="1">
      <c r="V3" s="2" t="s">
        <v>2</v>
      </c>
    </row>
    <row r="4" spans="1:22" ht="30" customHeight="1">
      <c r="U4" s="9" t="s">
        <v>3</v>
      </c>
      <c r="V4" s="2" t="s">
        <v>47</v>
      </c>
    </row>
    <row r="5" spans="1:22" ht="30" customHeight="1">
      <c r="U5" s="9" t="s">
        <v>7</v>
      </c>
      <c r="V5" s="2" t="s">
        <v>8</v>
      </c>
    </row>
    <row r="6" spans="1:22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U6" s="9" t="s">
        <v>11</v>
      </c>
      <c r="V6" s="2" t="s">
        <v>12</v>
      </c>
    </row>
    <row r="7" spans="1:22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U7" s="9" t="s">
        <v>15</v>
      </c>
      <c r="V7" s="2" t="s">
        <v>16</v>
      </c>
    </row>
    <row r="8" spans="1:22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9" t="s">
        <v>49</v>
      </c>
      <c r="V8" s="2" t="s">
        <v>20</v>
      </c>
    </row>
    <row r="9" spans="1:22" ht="30" customHeight="1">
      <c r="A9" s="14" t="s">
        <v>21</v>
      </c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U9" s="9" t="s">
        <v>22</v>
      </c>
      <c r="V9" s="2"/>
    </row>
    <row r="10" spans="1:22" ht="30" customHeight="1"/>
    <row r="11" spans="1:22" ht="39.950000000000003" customHeight="1">
      <c r="A11" s="19" t="s">
        <v>129</v>
      </c>
      <c r="B11" s="19" t="s">
        <v>312</v>
      </c>
      <c r="C11" s="19" t="s">
        <v>314</v>
      </c>
      <c r="D11" s="19" t="s">
        <v>313</v>
      </c>
      <c r="E11" s="19" t="s">
        <v>317</v>
      </c>
      <c r="F11" s="19"/>
      <c r="G11" s="19" t="s">
        <v>53</v>
      </c>
      <c r="H11" s="19" t="s">
        <v>358</v>
      </c>
      <c r="I11" s="19" t="s">
        <v>318</v>
      </c>
      <c r="J11" s="19"/>
      <c r="K11" s="19"/>
      <c r="L11" s="19"/>
      <c r="M11" s="19" t="s">
        <v>359</v>
      </c>
      <c r="N11" s="19" t="s">
        <v>360</v>
      </c>
      <c r="O11" s="19"/>
      <c r="P11" s="19"/>
      <c r="Q11" s="19"/>
      <c r="R11" s="19"/>
      <c r="S11" s="19" t="s">
        <v>361</v>
      </c>
      <c r="T11" s="19"/>
      <c r="U11" s="19"/>
      <c r="V11" s="19"/>
    </row>
    <row r="12" spans="1:22" ht="9.9499999999999993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0" customHeight="1">
      <c r="A13" s="19"/>
      <c r="B13" s="19"/>
      <c r="C13" s="19"/>
      <c r="D13" s="19"/>
      <c r="E13" s="19" t="s">
        <v>320</v>
      </c>
      <c r="F13" s="19" t="s">
        <v>64</v>
      </c>
      <c r="G13" s="19"/>
      <c r="H13" s="19"/>
      <c r="I13" s="19" t="s">
        <v>59</v>
      </c>
      <c r="J13" s="19" t="s">
        <v>181</v>
      </c>
      <c r="K13" s="19"/>
      <c r="L13" s="19"/>
      <c r="M13" s="19"/>
      <c r="N13" s="19" t="s">
        <v>59</v>
      </c>
      <c r="O13" s="19" t="s">
        <v>181</v>
      </c>
      <c r="P13" s="19"/>
      <c r="Q13" s="19"/>
      <c r="R13" s="19"/>
      <c r="S13" s="19" t="s">
        <v>59</v>
      </c>
      <c r="T13" s="19" t="s">
        <v>181</v>
      </c>
      <c r="U13" s="19"/>
      <c r="V13" s="19"/>
    </row>
    <row r="14" spans="1:22" ht="30" customHeight="1">
      <c r="A14" s="19"/>
      <c r="B14" s="19"/>
      <c r="C14" s="19"/>
      <c r="D14" s="19"/>
      <c r="E14" s="19"/>
      <c r="F14" s="19"/>
      <c r="G14" s="19"/>
      <c r="H14" s="19"/>
      <c r="I14" s="19"/>
      <c r="J14" s="19" t="s">
        <v>321</v>
      </c>
      <c r="K14" s="19"/>
      <c r="L14" s="19" t="s">
        <v>322</v>
      </c>
      <c r="M14" s="19"/>
      <c r="N14" s="19"/>
      <c r="O14" s="19" t="s">
        <v>362</v>
      </c>
      <c r="P14" s="19"/>
      <c r="Q14" s="19"/>
      <c r="R14" s="19" t="s">
        <v>363</v>
      </c>
      <c r="S14" s="19"/>
      <c r="T14" s="19" t="s">
        <v>364</v>
      </c>
      <c r="U14" s="19"/>
      <c r="V14" s="19" t="s">
        <v>365</v>
      </c>
    </row>
    <row r="15" spans="1:22" ht="30" customHeight="1">
      <c r="A15" s="19"/>
      <c r="B15" s="19"/>
      <c r="C15" s="19"/>
      <c r="D15" s="19"/>
      <c r="E15" s="19"/>
      <c r="F15" s="19"/>
      <c r="G15" s="19"/>
      <c r="H15" s="19"/>
      <c r="I15" s="19"/>
      <c r="J15" s="2" t="s">
        <v>326</v>
      </c>
      <c r="K15" s="2" t="s">
        <v>327</v>
      </c>
      <c r="L15" s="19"/>
      <c r="M15" s="19"/>
      <c r="N15" s="19"/>
      <c r="O15" s="2" t="s">
        <v>323</v>
      </c>
      <c r="P15" s="2" t="s">
        <v>324</v>
      </c>
      <c r="Q15" s="2" t="s">
        <v>366</v>
      </c>
      <c r="R15" s="19"/>
      <c r="S15" s="19"/>
      <c r="T15" s="2" t="s">
        <v>59</v>
      </c>
      <c r="U15" s="2" t="s">
        <v>367</v>
      </c>
      <c r="V15" s="19"/>
    </row>
    <row r="16" spans="1:22" ht="20.100000000000001" customHeight="1">
      <c r="A16" s="2" t="s">
        <v>65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74</v>
      </c>
      <c r="K16" s="2" t="s">
        <v>75</v>
      </c>
      <c r="L16" s="2" t="s">
        <v>127</v>
      </c>
      <c r="M16" s="2" t="s">
        <v>128</v>
      </c>
      <c r="N16" s="2" t="s">
        <v>147</v>
      </c>
      <c r="O16" s="2" t="s">
        <v>148</v>
      </c>
      <c r="P16" s="2" t="s">
        <v>149</v>
      </c>
      <c r="Q16" s="2" t="s">
        <v>150</v>
      </c>
      <c r="R16" s="2" t="s">
        <v>277</v>
      </c>
      <c r="S16" s="2" t="s">
        <v>278</v>
      </c>
      <c r="T16" s="2" t="s">
        <v>279</v>
      </c>
      <c r="U16" s="2" t="s">
        <v>280</v>
      </c>
      <c r="V16" s="2" t="s">
        <v>281</v>
      </c>
    </row>
    <row r="17" spans="1:22" ht="20.100000000000001" customHeight="1">
      <c r="A17" s="3" t="s">
        <v>368</v>
      </c>
      <c r="B17" s="3" t="s">
        <v>369</v>
      </c>
      <c r="C17" s="3" t="s">
        <v>334</v>
      </c>
      <c r="D17" s="3" t="s">
        <v>370</v>
      </c>
      <c r="E17" s="3" t="s">
        <v>336</v>
      </c>
      <c r="F17" s="3" t="s">
        <v>337</v>
      </c>
      <c r="G17" s="2" t="s">
        <v>78</v>
      </c>
      <c r="H17" s="4">
        <f>I17+M17+N17</f>
        <v>9820</v>
      </c>
      <c r="I17" s="4">
        <f>J17+K17+L17</f>
        <v>9820</v>
      </c>
      <c r="J17" s="4">
        <v>9820</v>
      </c>
      <c r="K17" s="4">
        <v>0</v>
      </c>
      <c r="L17" s="4">
        <v>0</v>
      </c>
      <c r="M17" s="4">
        <v>0</v>
      </c>
      <c r="N17" s="4">
        <f>O17+P17+Q17+R17</f>
        <v>0</v>
      </c>
      <c r="O17" s="4">
        <v>0</v>
      </c>
      <c r="P17" s="4">
        <v>0</v>
      </c>
      <c r="Q17" s="4">
        <v>0</v>
      </c>
      <c r="R17" s="4">
        <v>0</v>
      </c>
      <c r="S17" s="4">
        <f>T17+V17</f>
        <v>262642</v>
      </c>
      <c r="T17" s="4">
        <v>0</v>
      </c>
      <c r="U17" s="4">
        <v>0</v>
      </c>
      <c r="V17" s="4">
        <v>262642</v>
      </c>
    </row>
    <row r="18" spans="1:22" ht="20.100000000000001" customHeight="1">
      <c r="A18" s="3" t="s">
        <v>368</v>
      </c>
      <c r="B18" s="3" t="s">
        <v>332</v>
      </c>
      <c r="C18" s="3" t="s">
        <v>334</v>
      </c>
      <c r="D18" s="3" t="s">
        <v>371</v>
      </c>
      <c r="E18" s="3" t="s">
        <v>336</v>
      </c>
      <c r="F18" s="3" t="s">
        <v>337</v>
      </c>
      <c r="G18" s="2" t="s">
        <v>82</v>
      </c>
      <c r="H18" s="4">
        <f>I18+M18+N18</f>
        <v>3993</v>
      </c>
      <c r="I18" s="4">
        <f>J18+K18+L18</f>
        <v>3993</v>
      </c>
      <c r="J18" s="4">
        <v>3993</v>
      </c>
      <c r="K18" s="4">
        <v>0</v>
      </c>
      <c r="L18" s="4">
        <v>0</v>
      </c>
      <c r="M18" s="4">
        <v>0</v>
      </c>
      <c r="N18" s="4">
        <f>O18+P18+Q18+R18</f>
        <v>0</v>
      </c>
      <c r="O18" s="4">
        <v>0</v>
      </c>
      <c r="P18" s="4">
        <v>0</v>
      </c>
      <c r="Q18" s="4">
        <v>0</v>
      </c>
      <c r="R18" s="4">
        <v>0</v>
      </c>
      <c r="S18" s="4">
        <f>T18+V18</f>
        <v>215600</v>
      </c>
      <c r="T18" s="4">
        <v>0</v>
      </c>
      <c r="U18" s="4">
        <v>0</v>
      </c>
      <c r="V18" s="4">
        <v>215600</v>
      </c>
    </row>
    <row r="19" spans="1:22" ht="20.100000000000001" customHeight="1">
      <c r="G19" s="10" t="s">
        <v>94</v>
      </c>
      <c r="H19" s="11">
        <f t="shared" ref="H19:V19" si="0">SUM(H17:H18)</f>
        <v>13813</v>
      </c>
      <c r="I19" s="11">
        <f t="shared" si="0"/>
        <v>13813</v>
      </c>
      <c r="J19" s="11">
        <f t="shared" si="0"/>
        <v>13813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478242</v>
      </c>
      <c r="T19" s="11">
        <f t="shared" si="0"/>
        <v>0</v>
      </c>
      <c r="U19" s="11">
        <f t="shared" si="0"/>
        <v>0</v>
      </c>
      <c r="V19" s="11">
        <f t="shared" si="0"/>
        <v>478242</v>
      </c>
    </row>
    <row r="20" spans="1:22" ht="15" customHeight="1"/>
    <row r="21" spans="1:22" ht="39.950000000000003" customHeight="1">
      <c r="A21" s="6" t="s">
        <v>38</v>
      </c>
      <c r="B21" s="8"/>
      <c r="D21" s="8"/>
      <c r="F21" s="8"/>
    </row>
    <row r="22" spans="1:22" ht="20.100000000000001" customHeight="1">
      <c r="B22" s="7" t="s">
        <v>39</v>
      </c>
      <c r="D22" s="7" t="s">
        <v>105</v>
      </c>
      <c r="F22" s="7" t="s">
        <v>40</v>
      </c>
    </row>
    <row r="23" spans="1:22" ht="39.950000000000003" customHeight="1">
      <c r="A23" s="6" t="s">
        <v>41</v>
      </c>
      <c r="B23" s="8"/>
      <c r="D23" s="8"/>
      <c r="F23" s="8"/>
    </row>
    <row r="24" spans="1:22" ht="20.100000000000001" customHeight="1">
      <c r="B24" s="7" t="s">
        <v>39</v>
      </c>
      <c r="D24" s="7" t="s">
        <v>106</v>
      </c>
      <c r="F24" s="7" t="s">
        <v>42</v>
      </c>
    </row>
    <row r="25" spans="1:22" ht="20.100000000000001" customHeight="1">
      <c r="A25" s="14" t="s">
        <v>43</v>
      </c>
      <c r="B25" s="14"/>
    </row>
    <row r="26" spans="1:22" ht="15" customHeight="1"/>
    <row r="27" spans="1:22" ht="20.100000000000001" customHeight="1">
      <c r="B27" s="20" t="s">
        <v>107</v>
      </c>
      <c r="C27" s="20"/>
      <c r="D27" s="20"/>
      <c r="E27" s="20"/>
    </row>
    <row r="28" spans="1:22" ht="20.100000000000001" customHeight="1">
      <c r="B28" s="21" t="s">
        <v>108</v>
      </c>
      <c r="C28" s="21"/>
      <c r="D28" s="21"/>
      <c r="E28" s="21"/>
    </row>
    <row r="29" spans="1:22" ht="20.100000000000001" customHeight="1">
      <c r="B29" s="21" t="s">
        <v>109</v>
      </c>
      <c r="C29" s="21"/>
      <c r="D29" s="21"/>
      <c r="E29" s="21"/>
    </row>
    <row r="30" spans="1:22" ht="20.100000000000001" customHeight="1">
      <c r="B30" s="21" t="s">
        <v>110</v>
      </c>
      <c r="C30" s="21"/>
      <c r="D30" s="21"/>
      <c r="E30" s="21"/>
    </row>
    <row r="31" spans="1:22" ht="20.100000000000001" customHeight="1">
      <c r="B31" s="21" t="s">
        <v>111</v>
      </c>
      <c r="C31" s="21"/>
      <c r="D31" s="21"/>
      <c r="E31" s="21"/>
    </row>
    <row r="32" spans="1:22" ht="20.100000000000001" customHeight="1">
      <c r="B32" s="21" t="s">
        <v>112</v>
      </c>
      <c r="C32" s="21"/>
      <c r="D32" s="21"/>
      <c r="E32" s="21"/>
    </row>
    <row r="33" spans="2:5" ht="20.100000000000001" customHeight="1">
      <c r="B33" s="22" t="s">
        <v>113</v>
      </c>
      <c r="C33" s="22"/>
      <c r="D33" s="22"/>
      <c r="E33" s="22"/>
    </row>
  </sheetData>
  <sheetProtection sheet="1" objects="1" scenarios="1"/>
  <mergeCells count="43">
    <mergeCell ref="B31:E31"/>
    <mergeCell ref="B32:E32"/>
    <mergeCell ref="B33:E33"/>
    <mergeCell ref="A25:B25"/>
    <mergeCell ref="B27:E27"/>
    <mergeCell ref="B28:E28"/>
    <mergeCell ref="B29:E29"/>
    <mergeCell ref="B30:E30"/>
    <mergeCell ref="S13:S15"/>
    <mergeCell ref="T13:V13"/>
    <mergeCell ref="J14:K14"/>
    <mergeCell ref="L14:L15"/>
    <mergeCell ref="O14:Q14"/>
    <mergeCell ref="R14:R15"/>
    <mergeCell ref="T14:U14"/>
    <mergeCell ref="V14:V15"/>
    <mergeCell ref="F13:F15"/>
    <mergeCell ref="I13:I15"/>
    <mergeCell ref="J13:L13"/>
    <mergeCell ref="N13:N15"/>
    <mergeCell ref="O13:R13"/>
    <mergeCell ref="A8:B8"/>
    <mergeCell ref="C8:S8"/>
    <mergeCell ref="A9:B9"/>
    <mergeCell ref="C9:S9"/>
    <mergeCell ref="A11:A15"/>
    <mergeCell ref="B11:B15"/>
    <mergeCell ref="C11:C15"/>
    <mergeCell ref="D11:D15"/>
    <mergeCell ref="E11:F12"/>
    <mergeCell ref="G11:G15"/>
    <mergeCell ref="H11:H15"/>
    <mergeCell ref="I11:L12"/>
    <mergeCell ref="M11:M15"/>
    <mergeCell ref="N11:R12"/>
    <mergeCell ref="S11:V12"/>
    <mergeCell ref="E13:E15"/>
    <mergeCell ref="A1:V1"/>
    <mergeCell ref="A2:V2"/>
    <mergeCell ref="A6:B6"/>
    <mergeCell ref="C6:S6"/>
    <mergeCell ref="A7:B7"/>
    <mergeCell ref="C7:S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372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0" customHeight="1">
      <c r="Q3" s="2" t="s">
        <v>2</v>
      </c>
    </row>
    <row r="4" spans="1:17" ht="30" customHeight="1">
      <c r="P4" s="9" t="s">
        <v>3</v>
      </c>
      <c r="Q4" s="2" t="s">
        <v>47</v>
      </c>
    </row>
    <row r="5" spans="1:17" ht="30" customHeight="1">
      <c r="P5" s="9" t="s">
        <v>7</v>
      </c>
      <c r="Q5" s="2" t="s">
        <v>8</v>
      </c>
    </row>
    <row r="6" spans="1:17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9" t="s">
        <v>11</v>
      </c>
      <c r="Q6" s="2" t="s">
        <v>12</v>
      </c>
    </row>
    <row r="7" spans="1:17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9" t="s">
        <v>15</v>
      </c>
      <c r="Q7" s="2" t="s">
        <v>16</v>
      </c>
    </row>
    <row r="8" spans="1:17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9" t="s">
        <v>49</v>
      </c>
      <c r="Q8" s="2" t="s">
        <v>20</v>
      </c>
    </row>
    <row r="9" spans="1:17" ht="30" customHeight="1">
      <c r="A9" s="14" t="s">
        <v>21</v>
      </c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P9" s="9" t="s">
        <v>22</v>
      </c>
      <c r="Q9" s="2"/>
    </row>
    <row r="10" spans="1:17" ht="30" customHeight="1"/>
    <row r="11" spans="1:17" ht="50.1" customHeight="1">
      <c r="A11" s="1" t="s">
        <v>373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" customHeight="1">
      <c r="A12" s="19" t="s">
        <v>311</v>
      </c>
      <c r="B12" s="19" t="s">
        <v>312</v>
      </c>
      <c r="C12" s="19" t="s">
        <v>317</v>
      </c>
      <c r="D12" s="19"/>
      <c r="E12" s="19" t="s">
        <v>53</v>
      </c>
      <c r="F12" s="19" t="s">
        <v>374</v>
      </c>
      <c r="G12" s="19" t="s">
        <v>375</v>
      </c>
      <c r="H12" s="19"/>
      <c r="I12" s="19"/>
      <c r="J12" s="19" t="s">
        <v>376</v>
      </c>
      <c r="K12" s="19"/>
      <c r="L12" s="19" t="s">
        <v>377</v>
      </c>
      <c r="M12" s="19"/>
      <c r="N12" s="19" t="s">
        <v>378</v>
      </c>
      <c r="O12" s="19" t="s">
        <v>379</v>
      </c>
      <c r="P12" s="19"/>
      <c r="Q12" s="19" t="s">
        <v>380</v>
      </c>
    </row>
    <row r="13" spans="1:17" ht="30" customHeight="1">
      <c r="A13" s="19"/>
      <c r="B13" s="19"/>
      <c r="C13" s="2" t="s">
        <v>63</v>
      </c>
      <c r="D13" s="2" t="s">
        <v>64</v>
      </c>
      <c r="E13" s="19"/>
      <c r="F13" s="19"/>
      <c r="G13" s="2" t="s">
        <v>63</v>
      </c>
      <c r="H13" s="2" t="s">
        <v>11</v>
      </c>
      <c r="I13" s="2" t="s">
        <v>381</v>
      </c>
      <c r="J13" s="2" t="s">
        <v>382</v>
      </c>
      <c r="K13" s="2" t="s">
        <v>383</v>
      </c>
      <c r="L13" s="2" t="s">
        <v>384</v>
      </c>
      <c r="M13" s="2" t="s">
        <v>385</v>
      </c>
      <c r="N13" s="19"/>
      <c r="O13" s="2" t="s">
        <v>321</v>
      </c>
      <c r="P13" s="2" t="s">
        <v>386</v>
      </c>
      <c r="Q13" s="19"/>
    </row>
    <row r="14" spans="1:17" ht="20.100000000000001" customHeight="1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74</v>
      </c>
      <c r="K14" s="2" t="s">
        <v>75</v>
      </c>
      <c r="L14" s="2" t="s">
        <v>127</v>
      </c>
      <c r="M14" s="2" t="s">
        <v>128</v>
      </c>
      <c r="N14" s="2" t="s">
        <v>147</v>
      </c>
      <c r="O14" s="2" t="s">
        <v>148</v>
      </c>
      <c r="P14" s="2" t="s">
        <v>149</v>
      </c>
      <c r="Q14" s="2" t="s">
        <v>150</v>
      </c>
    </row>
  </sheetData>
  <sheetProtection sheet="1" objects="1" scenarios="1"/>
  <mergeCells count="22">
    <mergeCell ref="Q12:Q13"/>
    <mergeCell ref="G12:I12"/>
    <mergeCell ref="J12:K12"/>
    <mergeCell ref="L12:M12"/>
    <mergeCell ref="N12:N13"/>
    <mergeCell ref="O12:P12"/>
    <mergeCell ref="A12:A13"/>
    <mergeCell ref="B12:B13"/>
    <mergeCell ref="C12:D12"/>
    <mergeCell ref="E12:E13"/>
    <mergeCell ref="F12:F13"/>
    <mergeCell ref="A8:B8"/>
    <mergeCell ref="C8:N8"/>
    <mergeCell ref="A9:B9"/>
    <mergeCell ref="C9:N9"/>
    <mergeCell ref="A11:Q11"/>
    <mergeCell ref="A1:Q1"/>
    <mergeCell ref="A2:Q2"/>
    <mergeCell ref="A6:B6"/>
    <mergeCell ref="C6:N6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387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19" t="s">
        <v>311</v>
      </c>
      <c r="B2" s="19" t="s">
        <v>312</v>
      </c>
      <c r="C2" s="19" t="s">
        <v>317</v>
      </c>
      <c r="D2" s="19"/>
      <c r="E2" s="19" t="s">
        <v>53</v>
      </c>
      <c r="F2" s="19" t="s">
        <v>374</v>
      </c>
      <c r="G2" s="19" t="s">
        <v>375</v>
      </c>
      <c r="H2" s="19"/>
      <c r="I2" s="19"/>
      <c r="J2" s="19" t="s">
        <v>388</v>
      </c>
      <c r="K2" s="19" t="s">
        <v>377</v>
      </c>
      <c r="L2" s="19"/>
      <c r="M2" s="19"/>
      <c r="N2" s="19" t="s">
        <v>389</v>
      </c>
      <c r="O2" s="19" t="s">
        <v>379</v>
      </c>
      <c r="P2" s="19"/>
      <c r="Q2" s="19" t="s">
        <v>380</v>
      </c>
    </row>
    <row r="3" spans="1:17" ht="30" customHeight="1">
      <c r="A3" s="19"/>
      <c r="B3" s="19"/>
      <c r="C3" s="2" t="s">
        <v>63</v>
      </c>
      <c r="D3" s="2" t="s">
        <v>64</v>
      </c>
      <c r="E3" s="19"/>
      <c r="F3" s="19"/>
      <c r="G3" s="2" t="s">
        <v>63</v>
      </c>
      <c r="H3" s="2" t="s">
        <v>11</v>
      </c>
      <c r="I3" s="2" t="s">
        <v>381</v>
      </c>
      <c r="J3" s="19"/>
      <c r="K3" s="2" t="s">
        <v>390</v>
      </c>
      <c r="L3" s="2" t="s">
        <v>391</v>
      </c>
      <c r="M3" s="2" t="s">
        <v>392</v>
      </c>
      <c r="N3" s="19"/>
      <c r="O3" s="2" t="s">
        <v>321</v>
      </c>
      <c r="P3" s="2" t="s">
        <v>386</v>
      </c>
      <c r="Q3" s="19"/>
    </row>
    <row r="4" spans="1:17" ht="20.100000000000001" customHeight="1">
      <c r="A4" s="2" t="s">
        <v>65</v>
      </c>
      <c r="B4" s="2" t="s">
        <v>66</v>
      </c>
      <c r="C4" s="2" t="s">
        <v>67</v>
      </c>
      <c r="D4" s="2" t="s">
        <v>68</v>
      </c>
      <c r="E4" s="2" t="s">
        <v>69</v>
      </c>
      <c r="F4" s="2" t="s">
        <v>70</v>
      </c>
      <c r="G4" s="2" t="s">
        <v>71</v>
      </c>
      <c r="H4" s="2" t="s">
        <v>72</v>
      </c>
      <c r="I4" s="2" t="s">
        <v>73</v>
      </c>
      <c r="J4" s="2" t="s">
        <v>74</v>
      </c>
      <c r="K4" s="2" t="s">
        <v>75</v>
      </c>
      <c r="L4" s="2" t="s">
        <v>127</v>
      </c>
      <c r="M4" s="2" t="s">
        <v>128</v>
      </c>
      <c r="N4" s="2" t="s">
        <v>147</v>
      </c>
      <c r="O4" s="2" t="s">
        <v>148</v>
      </c>
      <c r="P4" s="2" t="s">
        <v>149</v>
      </c>
      <c r="Q4" s="2" t="s">
        <v>150</v>
      </c>
    </row>
    <row r="5" spans="1:17" ht="15" customHeight="1"/>
    <row r="6" spans="1:17" ht="39.950000000000003" customHeight="1">
      <c r="A6" s="6" t="s">
        <v>38</v>
      </c>
      <c r="B6" s="8"/>
      <c r="D6" s="8"/>
      <c r="F6" s="8"/>
    </row>
    <row r="7" spans="1:17" ht="20.100000000000001" customHeight="1">
      <c r="B7" s="7" t="s">
        <v>39</v>
      </c>
      <c r="D7" s="7" t="s">
        <v>105</v>
      </c>
      <c r="F7" s="7" t="s">
        <v>40</v>
      </c>
    </row>
    <row r="8" spans="1:17" ht="39.950000000000003" customHeight="1">
      <c r="A8" s="6" t="s">
        <v>41</v>
      </c>
      <c r="B8" s="8"/>
      <c r="D8" s="8"/>
      <c r="F8" s="8"/>
    </row>
    <row r="9" spans="1:17" ht="20.100000000000001" customHeight="1">
      <c r="B9" s="7" t="s">
        <v>39</v>
      </c>
      <c r="D9" s="7" t="s">
        <v>106</v>
      </c>
      <c r="F9" s="7" t="s">
        <v>42</v>
      </c>
    </row>
    <row r="10" spans="1:17" ht="20.100000000000001" customHeight="1">
      <c r="A10" s="14" t="s">
        <v>43</v>
      </c>
      <c r="B10" s="14"/>
    </row>
    <row r="11" spans="1:17" ht="15" customHeight="1"/>
    <row r="12" spans="1:17" ht="20.100000000000001" customHeight="1">
      <c r="B12" s="20" t="s">
        <v>107</v>
      </c>
      <c r="C12" s="20"/>
      <c r="D12" s="20"/>
      <c r="E12" s="20"/>
    </row>
    <row r="13" spans="1:17" ht="20.100000000000001" customHeight="1">
      <c r="B13" s="21" t="s">
        <v>108</v>
      </c>
      <c r="C13" s="21"/>
      <c r="D13" s="21"/>
      <c r="E13" s="21"/>
    </row>
    <row r="14" spans="1:17" ht="20.100000000000001" customHeight="1">
      <c r="B14" s="21" t="s">
        <v>109</v>
      </c>
      <c r="C14" s="21"/>
      <c r="D14" s="21"/>
      <c r="E14" s="21"/>
    </row>
    <row r="15" spans="1:17" ht="20.100000000000001" customHeight="1">
      <c r="B15" s="21" t="s">
        <v>110</v>
      </c>
      <c r="C15" s="21"/>
      <c r="D15" s="21"/>
      <c r="E15" s="21"/>
    </row>
    <row r="16" spans="1:17" ht="20.100000000000001" customHeight="1">
      <c r="B16" s="21" t="s">
        <v>111</v>
      </c>
      <c r="C16" s="21"/>
      <c r="D16" s="21"/>
      <c r="E16" s="21"/>
    </row>
    <row r="17" spans="2:5" ht="20.100000000000001" customHeight="1">
      <c r="B17" s="21" t="s">
        <v>112</v>
      </c>
      <c r="C17" s="21"/>
      <c r="D17" s="21"/>
      <c r="E17" s="21"/>
    </row>
    <row r="18" spans="2:5" ht="20.100000000000001" customHeight="1">
      <c r="B18" s="22" t="s">
        <v>113</v>
      </c>
      <c r="C18" s="22"/>
      <c r="D18" s="22"/>
      <c r="E18" s="22"/>
    </row>
  </sheetData>
  <sheetProtection sheet="1" objects="1" scenarios="1"/>
  <mergeCells count="20">
    <mergeCell ref="B16:E16"/>
    <mergeCell ref="B17:E17"/>
    <mergeCell ref="B18:E18"/>
    <mergeCell ref="A10:B10"/>
    <mergeCell ref="B12:E12"/>
    <mergeCell ref="B13:E13"/>
    <mergeCell ref="B14:E14"/>
    <mergeCell ref="B15:E15"/>
    <mergeCell ref="A1:Q1"/>
    <mergeCell ref="A2:A3"/>
    <mergeCell ref="B2:B3"/>
    <mergeCell ref="C2:D2"/>
    <mergeCell ref="E2:E3"/>
    <mergeCell ref="F2:F3"/>
    <mergeCell ref="G2:I2"/>
    <mergeCell ref="J2:J3"/>
    <mergeCell ref="K2:M2"/>
    <mergeCell ref="N2:N3"/>
    <mergeCell ref="O2:P2"/>
    <mergeCell ref="Q2:Q3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1" t="s">
        <v>393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>
      <c r="O3" s="2" t="s">
        <v>2</v>
      </c>
    </row>
    <row r="4" spans="1:15" ht="30" customHeight="1">
      <c r="N4" s="9" t="s">
        <v>3</v>
      </c>
      <c r="O4" s="2" t="s">
        <v>47</v>
      </c>
    </row>
    <row r="5" spans="1:15" ht="30" customHeight="1">
      <c r="N5" s="9" t="s">
        <v>7</v>
      </c>
      <c r="O5" s="2" t="s">
        <v>8</v>
      </c>
    </row>
    <row r="6" spans="1:15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H6" s="17"/>
      <c r="I6" s="17"/>
      <c r="J6" s="17"/>
      <c r="K6" s="17"/>
      <c r="L6" s="17"/>
      <c r="N6" s="9" t="s">
        <v>11</v>
      </c>
      <c r="O6" s="2" t="s">
        <v>12</v>
      </c>
    </row>
    <row r="7" spans="1:15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N7" s="9" t="s">
        <v>15</v>
      </c>
      <c r="O7" s="2" t="s">
        <v>16</v>
      </c>
    </row>
    <row r="8" spans="1:15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H8" s="17"/>
      <c r="I8" s="17"/>
      <c r="J8" s="17"/>
      <c r="K8" s="17"/>
      <c r="L8" s="17"/>
      <c r="N8" s="9" t="s">
        <v>49</v>
      </c>
      <c r="O8" s="2" t="s">
        <v>20</v>
      </c>
    </row>
    <row r="9" spans="1:15" ht="30" customHeight="1">
      <c r="A9" s="14" t="s">
        <v>21</v>
      </c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N9" s="9" t="s">
        <v>22</v>
      </c>
      <c r="O9" s="2"/>
    </row>
    <row r="10" spans="1:15" ht="30" customHeight="1"/>
    <row r="11" spans="1:15" ht="30" customHeight="1">
      <c r="A11" s="19" t="s">
        <v>311</v>
      </c>
      <c r="B11" s="19" t="s">
        <v>312</v>
      </c>
      <c r="C11" s="19" t="s">
        <v>317</v>
      </c>
      <c r="D11" s="19"/>
      <c r="E11" s="19" t="s">
        <v>53</v>
      </c>
      <c r="F11" s="19" t="s">
        <v>394</v>
      </c>
      <c r="G11" s="19" t="s">
        <v>395</v>
      </c>
      <c r="H11" s="19"/>
      <c r="I11" s="19"/>
      <c r="J11" s="19" t="s">
        <v>376</v>
      </c>
      <c r="K11" s="19"/>
      <c r="L11" s="19" t="s">
        <v>389</v>
      </c>
      <c r="M11" s="19" t="s">
        <v>396</v>
      </c>
      <c r="N11" s="19"/>
      <c r="O11" s="19" t="s">
        <v>397</v>
      </c>
    </row>
    <row r="12" spans="1:15" ht="30" customHeight="1">
      <c r="A12" s="19"/>
      <c r="B12" s="19"/>
      <c r="C12" s="2" t="s">
        <v>63</v>
      </c>
      <c r="D12" s="2" t="s">
        <v>64</v>
      </c>
      <c r="E12" s="19"/>
      <c r="F12" s="19"/>
      <c r="G12" s="2" t="s">
        <v>63</v>
      </c>
      <c r="H12" s="2" t="s">
        <v>11</v>
      </c>
      <c r="I12" s="2" t="s">
        <v>381</v>
      </c>
      <c r="J12" s="2" t="s">
        <v>382</v>
      </c>
      <c r="K12" s="2" t="s">
        <v>383</v>
      </c>
      <c r="L12" s="19" t="s">
        <v>398</v>
      </c>
      <c r="M12" s="2" t="s">
        <v>321</v>
      </c>
      <c r="N12" s="2" t="s">
        <v>386</v>
      </c>
      <c r="O12" s="19"/>
    </row>
    <row r="13" spans="1:15" ht="20.100000000000001" customHeight="1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74</v>
      </c>
      <c r="K13" s="2" t="s">
        <v>75</v>
      </c>
      <c r="L13" s="2" t="s">
        <v>127</v>
      </c>
      <c r="M13" s="2" t="s">
        <v>128</v>
      </c>
      <c r="N13" s="2" t="s">
        <v>147</v>
      </c>
      <c r="O13" s="2" t="s">
        <v>148</v>
      </c>
    </row>
    <row r="14" spans="1:15" ht="15" customHeight="1"/>
    <row r="15" spans="1:15" ht="39.950000000000003" customHeight="1">
      <c r="A15" s="6" t="s">
        <v>38</v>
      </c>
      <c r="B15" s="8"/>
      <c r="D15" s="8"/>
      <c r="F15" s="8"/>
    </row>
    <row r="16" spans="1:15" ht="20.100000000000001" customHeight="1">
      <c r="B16" s="7" t="s">
        <v>39</v>
      </c>
      <c r="D16" s="7" t="s">
        <v>105</v>
      </c>
      <c r="F16" s="7" t="s">
        <v>40</v>
      </c>
    </row>
    <row r="17" spans="1:6" ht="39.950000000000003" customHeight="1">
      <c r="A17" s="6" t="s">
        <v>41</v>
      </c>
      <c r="B17" s="8"/>
      <c r="D17" s="8"/>
      <c r="F17" s="8"/>
    </row>
    <row r="18" spans="1:6" ht="20.100000000000001" customHeight="1">
      <c r="B18" s="7" t="s">
        <v>39</v>
      </c>
      <c r="D18" s="7" t="s">
        <v>106</v>
      </c>
      <c r="F18" s="7" t="s">
        <v>42</v>
      </c>
    </row>
    <row r="19" spans="1:6" ht="20.100000000000001" customHeight="1">
      <c r="A19" s="14" t="s">
        <v>43</v>
      </c>
      <c r="B19" s="14"/>
    </row>
    <row r="20" spans="1:6" ht="15" customHeight="1"/>
    <row r="21" spans="1:6" ht="20.100000000000001" customHeight="1">
      <c r="B21" s="20" t="s">
        <v>107</v>
      </c>
      <c r="C21" s="20"/>
      <c r="D21" s="20"/>
      <c r="E21" s="20"/>
    </row>
    <row r="22" spans="1:6" ht="20.100000000000001" customHeight="1">
      <c r="B22" s="21" t="s">
        <v>108</v>
      </c>
      <c r="C22" s="21"/>
      <c r="D22" s="21"/>
      <c r="E22" s="21"/>
    </row>
    <row r="23" spans="1:6" ht="20.100000000000001" customHeight="1">
      <c r="B23" s="21" t="s">
        <v>109</v>
      </c>
      <c r="C23" s="21"/>
      <c r="D23" s="21"/>
      <c r="E23" s="21"/>
    </row>
    <row r="24" spans="1:6" ht="20.100000000000001" customHeight="1">
      <c r="B24" s="21" t="s">
        <v>110</v>
      </c>
      <c r="C24" s="21"/>
      <c r="D24" s="21"/>
      <c r="E24" s="21"/>
    </row>
    <row r="25" spans="1:6" ht="20.100000000000001" customHeight="1">
      <c r="B25" s="21" t="s">
        <v>111</v>
      </c>
      <c r="C25" s="21"/>
      <c r="D25" s="21"/>
      <c r="E25" s="21"/>
    </row>
    <row r="26" spans="1:6" ht="20.100000000000001" customHeight="1">
      <c r="B26" s="21" t="s">
        <v>112</v>
      </c>
      <c r="C26" s="21"/>
      <c r="D26" s="21"/>
      <c r="E26" s="21"/>
    </row>
    <row r="27" spans="1:6" ht="20.100000000000001" customHeight="1">
      <c r="B27" s="22" t="s">
        <v>113</v>
      </c>
      <c r="C27" s="22"/>
      <c r="D27" s="22"/>
      <c r="E27" s="22"/>
    </row>
  </sheetData>
  <sheetProtection sheet="1" objects="1" scenarios="1"/>
  <mergeCells count="28">
    <mergeCell ref="B23:E23"/>
    <mergeCell ref="B24:E24"/>
    <mergeCell ref="B25:E25"/>
    <mergeCell ref="B26:E26"/>
    <mergeCell ref="B27:E27"/>
    <mergeCell ref="M11:N11"/>
    <mergeCell ref="O11:O12"/>
    <mergeCell ref="A19:B19"/>
    <mergeCell ref="B21:E21"/>
    <mergeCell ref="B22:E22"/>
    <mergeCell ref="A8:B8"/>
    <mergeCell ref="C8:L8"/>
    <mergeCell ref="A9:B9"/>
    <mergeCell ref="C9:L9"/>
    <mergeCell ref="A11:A12"/>
    <mergeCell ref="B11:B12"/>
    <mergeCell ref="C11:D11"/>
    <mergeCell ref="E11:E12"/>
    <mergeCell ref="F11:F12"/>
    <mergeCell ref="G11:I11"/>
    <mergeCell ref="J11:K11"/>
    <mergeCell ref="L11:L12"/>
    <mergeCell ref="A1:O1"/>
    <mergeCell ref="A2:O2"/>
    <mergeCell ref="A6:B6"/>
    <mergeCell ref="C6:L6"/>
    <mergeCell ref="A7:B7"/>
    <mergeCell ref="C7:L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1" t="s">
        <v>399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J3" s="2" t="s">
        <v>2</v>
      </c>
    </row>
    <row r="4" spans="1:10" ht="30" customHeight="1">
      <c r="I4" s="9" t="s">
        <v>3</v>
      </c>
      <c r="J4" s="2" t="s">
        <v>47</v>
      </c>
    </row>
    <row r="5" spans="1:10" ht="30" customHeight="1">
      <c r="I5" s="9" t="s">
        <v>7</v>
      </c>
      <c r="J5" s="2" t="s">
        <v>8</v>
      </c>
    </row>
    <row r="6" spans="1:10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I6" s="9" t="s">
        <v>11</v>
      </c>
      <c r="J6" s="2" t="s">
        <v>12</v>
      </c>
    </row>
    <row r="7" spans="1:10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I7" s="9" t="s">
        <v>15</v>
      </c>
      <c r="J7" s="2" t="s">
        <v>16</v>
      </c>
    </row>
    <row r="8" spans="1:10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I8" s="9" t="s">
        <v>49</v>
      </c>
      <c r="J8" s="2" t="s">
        <v>20</v>
      </c>
    </row>
    <row r="9" spans="1:10" ht="30" customHeight="1">
      <c r="A9" s="14" t="s">
        <v>21</v>
      </c>
      <c r="B9" s="14"/>
      <c r="C9" s="16"/>
      <c r="D9" s="16"/>
      <c r="E9" s="16"/>
      <c r="F9" s="16"/>
      <c r="G9" s="16"/>
      <c r="I9" s="9" t="s">
        <v>22</v>
      </c>
      <c r="J9" s="2"/>
    </row>
    <row r="10" spans="1:10" ht="30" customHeight="1"/>
    <row r="11" spans="1:10" ht="50.1" customHeight="1">
      <c r="A11" s="1" t="s">
        <v>400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30" customHeight="1">
      <c r="A12" s="19" t="s">
        <v>401</v>
      </c>
      <c r="B12" s="19" t="s">
        <v>53</v>
      </c>
      <c r="C12" s="19" t="s">
        <v>402</v>
      </c>
      <c r="D12" s="19"/>
      <c r="E12" s="19"/>
      <c r="F12" s="19"/>
      <c r="G12" s="19"/>
      <c r="H12" s="19"/>
      <c r="I12" s="19"/>
      <c r="J12" s="19"/>
    </row>
    <row r="13" spans="1:10" ht="30" customHeight="1">
      <c r="A13" s="19"/>
      <c r="B13" s="19"/>
      <c r="C13" s="19" t="s">
        <v>59</v>
      </c>
      <c r="D13" s="19" t="s">
        <v>181</v>
      </c>
      <c r="E13" s="19"/>
      <c r="F13" s="19"/>
      <c r="G13" s="19"/>
      <c r="H13" s="19"/>
      <c r="I13" s="19"/>
      <c r="J13" s="19"/>
    </row>
    <row r="14" spans="1:10" ht="30" customHeight="1">
      <c r="A14" s="19"/>
      <c r="B14" s="19"/>
      <c r="C14" s="19"/>
      <c r="D14" s="19" t="s">
        <v>403</v>
      </c>
      <c r="E14" s="19" t="s">
        <v>404</v>
      </c>
      <c r="F14" s="19"/>
      <c r="G14" s="19"/>
      <c r="H14" s="19" t="s">
        <v>405</v>
      </c>
      <c r="I14" s="19"/>
      <c r="J14" s="19"/>
    </row>
    <row r="15" spans="1:10" ht="30" customHeight="1">
      <c r="A15" s="19"/>
      <c r="B15" s="19"/>
      <c r="C15" s="19"/>
      <c r="D15" s="19"/>
      <c r="E15" s="19" t="s">
        <v>59</v>
      </c>
      <c r="F15" s="19" t="s">
        <v>181</v>
      </c>
      <c r="G15" s="19"/>
      <c r="H15" s="19" t="s">
        <v>406</v>
      </c>
      <c r="I15" s="19" t="s">
        <v>407</v>
      </c>
      <c r="J15" s="19"/>
    </row>
    <row r="16" spans="1:10" ht="30" customHeight="1">
      <c r="A16" s="19"/>
      <c r="B16" s="19"/>
      <c r="C16" s="19"/>
      <c r="D16" s="19"/>
      <c r="E16" s="19"/>
      <c r="F16" s="2" t="s">
        <v>408</v>
      </c>
      <c r="G16" s="2" t="s">
        <v>409</v>
      </c>
      <c r="H16" s="19"/>
      <c r="I16" s="2" t="s">
        <v>59</v>
      </c>
      <c r="J16" s="2" t="s">
        <v>410</v>
      </c>
    </row>
    <row r="17" spans="1:10" ht="20.100000000000001" customHeight="1">
      <c r="A17" s="2" t="s">
        <v>65</v>
      </c>
      <c r="B17" s="2" t="s">
        <v>66</v>
      </c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H17" s="2" t="s">
        <v>72</v>
      </c>
      <c r="I17" s="2" t="s">
        <v>73</v>
      </c>
      <c r="J17" s="2" t="s">
        <v>74</v>
      </c>
    </row>
    <row r="18" spans="1:10" ht="30" customHeight="1">
      <c r="A18" s="12" t="s">
        <v>411</v>
      </c>
      <c r="B18" s="13" t="s">
        <v>78</v>
      </c>
      <c r="C18" s="11">
        <f t="shared" ref="C18:C39" si="0">D18+E18+H18+I18</f>
        <v>2</v>
      </c>
      <c r="D18" s="11">
        <v>2</v>
      </c>
      <c r="E18" s="11">
        <f t="shared" ref="E18:E39" si="1">F18+G18</f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30" customHeight="1">
      <c r="A19" s="3" t="s">
        <v>412</v>
      </c>
      <c r="B19" s="2" t="s">
        <v>233</v>
      </c>
      <c r="C19" s="4">
        <f t="shared" si="0"/>
        <v>2</v>
      </c>
      <c r="D19" s="4">
        <v>2</v>
      </c>
      <c r="E19" s="4">
        <f t="shared" si="1"/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0" customHeight="1">
      <c r="A20" s="3" t="s">
        <v>412</v>
      </c>
      <c r="B20" s="2" t="s">
        <v>233</v>
      </c>
      <c r="C20" s="4">
        <f t="shared" si="0"/>
        <v>0</v>
      </c>
      <c r="D20" s="4">
        <v>0</v>
      </c>
      <c r="E20" s="4">
        <f t="shared" si="1"/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0" customHeight="1">
      <c r="A21" s="3" t="s">
        <v>413</v>
      </c>
      <c r="B21" s="2" t="s">
        <v>414</v>
      </c>
      <c r="C21" s="4">
        <f t="shared" si="0"/>
        <v>2</v>
      </c>
      <c r="D21" s="4">
        <v>2</v>
      </c>
      <c r="E21" s="4">
        <f t="shared" si="1"/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0" customHeight="1">
      <c r="A22" s="3" t="s">
        <v>413</v>
      </c>
      <c r="B22" s="2" t="s">
        <v>414</v>
      </c>
      <c r="C22" s="4">
        <f t="shared" si="0"/>
        <v>0</v>
      </c>
      <c r="D22" s="4">
        <v>0</v>
      </c>
      <c r="E22" s="4">
        <f t="shared" si="1"/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0" customHeight="1">
      <c r="A23" s="3" t="s">
        <v>415</v>
      </c>
      <c r="B23" s="2" t="s">
        <v>235</v>
      </c>
      <c r="C23" s="4">
        <f t="shared" si="0"/>
        <v>0</v>
      </c>
      <c r="D23" s="4">
        <v>0</v>
      </c>
      <c r="E23" s="4">
        <f t="shared" si="1"/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0" customHeight="1">
      <c r="A24" s="12" t="s">
        <v>416</v>
      </c>
      <c r="B24" s="13" t="s">
        <v>82</v>
      </c>
      <c r="C24" s="11">
        <f t="shared" si="0"/>
        <v>5</v>
      </c>
      <c r="D24" s="11">
        <v>5</v>
      </c>
      <c r="E24" s="11">
        <f t="shared" si="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30" customHeight="1">
      <c r="A25" s="3" t="s">
        <v>412</v>
      </c>
      <c r="B25" s="2" t="s">
        <v>249</v>
      </c>
      <c r="C25" s="4">
        <f t="shared" si="0"/>
        <v>5</v>
      </c>
      <c r="D25" s="4">
        <v>5</v>
      </c>
      <c r="E25" s="4">
        <f t="shared" si="1"/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0" customHeight="1">
      <c r="A26" s="3" t="s">
        <v>412</v>
      </c>
      <c r="B26" s="2" t="s">
        <v>249</v>
      </c>
      <c r="C26" s="4">
        <f t="shared" si="0"/>
        <v>0</v>
      </c>
      <c r="D26" s="4">
        <v>0</v>
      </c>
      <c r="E26" s="4">
        <f t="shared" si="1"/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0" customHeight="1">
      <c r="A27" s="3" t="s">
        <v>413</v>
      </c>
      <c r="B27" s="2" t="s">
        <v>417</v>
      </c>
      <c r="C27" s="4">
        <f t="shared" si="0"/>
        <v>5</v>
      </c>
      <c r="D27" s="4">
        <v>5</v>
      </c>
      <c r="E27" s="4">
        <f t="shared" si="1"/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0" customHeight="1">
      <c r="A28" s="3" t="s">
        <v>413</v>
      </c>
      <c r="B28" s="2" t="s">
        <v>417</v>
      </c>
      <c r="C28" s="4">
        <f t="shared" si="0"/>
        <v>0</v>
      </c>
      <c r="D28" s="4">
        <v>0</v>
      </c>
      <c r="E28" s="4">
        <f t="shared" si="1"/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0" customHeight="1">
      <c r="A29" s="3" t="s">
        <v>415</v>
      </c>
      <c r="B29" s="2" t="s">
        <v>251</v>
      </c>
      <c r="C29" s="4">
        <f t="shared" si="0"/>
        <v>0</v>
      </c>
      <c r="D29" s="4">
        <v>0</v>
      </c>
      <c r="E29" s="4">
        <f t="shared" si="1"/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0" customHeight="1">
      <c r="A30" s="12" t="s">
        <v>418</v>
      </c>
      <c r="B30" s="13" t="s">
        <v>87</v>
      </c>
      <c r="C30" s="11">
        <f t="shared" si="0"/>
        <v>3</v>
      </c>
      <c r="D30" s="11">
        <v>3</v>
      </c>
      <c r="E30" s="11">
        <f t="shared" si="1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0" ht="30" customHeight="1">
      <c r="A31" s="3" t="s">
        <v>412</v>
      </c>
      <c r="B31" s="2" t="s">
        <v>155</v>
      </c>
      <c r="C31" s="4">
        <f t="shared" si="0"/>
        <v>3</v>
      </c>
      <c r="D31" s="4">
        <v>3</v>
      </c>
      <c r="E31" s="4">
        <f t="shared" si="1"/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0" customHeight="1">
      <c r="A32" s="3" t="s">
        <v>412</v>
      </c>
      <c r="B32" s="2" t="s">
        <v>155</v>
      </c>
      <c r="C32" s="4">
        <f t="shared" si="0"/>
        <v>0</v>
      </c>
      <c r="D32" s="4">
        <v>0</v>
      </c>
      <c r="E32" s="4">
        <f t="shared" si="1"/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30" customHeight="1">
      <c r="A33" s="3" t="s">
        <v>413</v>
      </c>
      <c r="B33" s="2" t="s">
        <v>419</v>
      </c>
      <c r="C33" s="4">
        <f t="shared" si="0"/>
        <v>3</v>
      </c>
      <c r="D33" s="4">
        <v>3</v>
      </c>
      <c r="E33" s="4">
        <f t="shared" si="1"/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30" customHeight="1">
      <c r="A34" s="3" t="s">
        <v>413</v>
      </c>
      <c r="B34" s="2" t="s">
        <v>419</v>
      </c>
      <c r="C34" s="4">
        <f t="shared" si="0"/>
        <v>0</v>
      </c>
      <c r="D34" s="4">
        <v>0</v>
      </c>
      <c r="E34" s="4">
        <f t="shared" si="1"/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30" customHeight="1">
      <c r="A35" s="3" t="s">
        <v>415</v>
      </c>
      <c r="B35" s="2" t="s">
        <v>157</v>
      </c>
      <c r="C35" s="4">
        <f t="shared" si="0"/>
        <v>0</v>
      </c>
      <c r="D35" s="4">
        <v>0</v>
      </c>
      <c r="E35" s="4">
        <f t="shared" si="1"/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30" customHeight="1">
      <c r="A36" s="12" t="s">
        <v>420</v>
      </c>
      <c r="B36" s="13" t="s">
        <v>92</v>
      </c>
      <c r="C36" s="11">
        <f t="shared" si="0"/>
        <v>0</v>
      </c>
      <c r="D36" s="11">
        <v>0</v>
      </c>
      <c r="E36" s="11">
        <f t="shared" si="1"/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30" customHeight="1">
      <c r="A37" s="3" t="s">
        <v>412</v>
      </c>
      <c r="B37" s="2" t="s">
        <v>170</v>
      </c>
      <c r="C37" s="4">
        <f t="shared" si="0"/>
        <v>0</v>
      </c>
      <c r="D37" s="4">
        <v>0</v>
      </c>
      <c r="E37" s="4">
        <f t="shared" si="1"/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30" customHeight="1">
      <c r="A38" s="3" t="s">
        <v>413</v>
      </c>
      <c r="B38" s="2" t="s">
        <v>421</v>
      </c>
      <c r="C38" s="4">
        <f t="shared" si="0"/>
        <v>0</v>
      </c>
      <c r="D38" s="4">
        <v>0</v>
      </c>
      <c r="E38" s="4">
        <f t="shared" si="1"/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30" customHeight="1">
      <c r="A39" s="3" t="s">
        <v>415</v>
      </c>
      <c r="B39" s="2" t="s">
        <v>422</v>
      </c>
      <c r="C39" s="4">
        <f t="shared" si="0"/>
        <v>0</v>
      </c>
      <c r="D39" s="4">
        <v>0</v>
      </c>
      <c r="E39" s="4">
        <f t="shared" si="1"/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20.100000000000001" customHeight="1">
      <c r="A40" s="10" t="s">
        <v>94</v>
      </c>
      <c r="B40" s="13" t="s">
        <v>95</v>
      </c>
      <c r="C40" s="11">
        <f>VLOOKUP("1000",$B:$Z,2,0) + VLOOKUP("2000",$B:$Z,2,0) + VLOOKUP("3000",$B:$Z,2,0) + VLOOKUP("4000",$B:$Z,2,0)</f>
        <v>10</v>
      </c>
      <c r="D40" s="11">
        <f>VLOOKUP("1000",$B:$Z,3,0) + VLOOKUP("2000",$B:$Z,3,0) + VLOOKUP("3000",$B:$Z,3,0) + VLOOKUP("4000",$B:$Z,3,0)</f>
        <v>10</v>
      </c>
      <c r="E40" s="11">
        <f>VLOOKUP("1000",$B:$Z,4,0) + VLOOKUP("2000",$B:$Z,4,0) + VLOOKUP("3000",$B:$Z,4,0) + VLOOKUP("4000",$B:$Z,4,0)</f>
        <v>0</v>
      </c>
      <c r="F40" s="11">
        <f>VLOOKUP("1000",$B:$Z,5,0) + VLOOKUP("2000",$B:$Z,5,0) + VLOOKUP("3000",$B:$Z,5,0) + VLOOKUP("4000",$B:$Z,5,0)</f>
        <v>0</v>
      </c>
      <c r="G40" s="11">
        <f>VLOOKUP("1000",$B:$Z,6,0) + VLOOKUP("2000",$B:$Z,6,0) + VLOOKUP("3000",$B:$Z,6,0) + VLOOKUP("4000",$B:$Z,6,0)</f>
        <v>0</v>
      </c>
      <c r="H40" s="11">
        <f>VLOOKUP("1000",$B:$Z,7,0) + VLOOKUP("2000",$B:$Z,7,0) + VLOOKUP("3000",$B:$Z,7,0) + VLOOKUP("4000",$B:$Z,7,0)</f>
        <v>0</v>
      </c>
      <c r="I40" s="11">
        <f>VLOOKUP("1000",$B:$Z,8,0) + VLOOKUP("2000",$B:$Z,8,0) + VLOOKUP("3000",$B:$Z,8,0) + VLOOKUP("4000",$B:$Z,8,0)</f>
        <v>0</v>
      </c>
      <c r="J40" s="11">
        <f>VLOOKUP("1000",$B:$Z,9,0) + VLOOKUP("2000",$B:$Z,9,0) + VLOOKUP("3000",$B:$Z,9,0) + VLOOKUP("4000",$B:$Z,9,0)</f>
        <v>0</v>
      </c>
    </row>
  </sheetData>
  <sheetProtection sheet="1" objects="1" scenarios="1"/>
  <mergeCells count="23">
    <mergeCell ref="A12:A16"/>
    <mergeCell ref="B12:B16"/>
    <mergeCell ref="C12:J12"/>
    <mergeCell ref="C13:C16"/>
    <mergeCell ref="D13:J13"/>
    <mergeCell ref="D14:D16"/>
    <mergeCell ref="E14:G14"/>
    <mergeCell ref="H14:J14"/>
    <mergeCell ref="E15:E16"/>
    <mergeCell ref="F15:G15"/>
    <mergeCell ref="H15:H16"/>
    <mergeCell ref="I15:J15"/>
    <mergeCell ref="A8:B8"/>
    <mergeCell ref="C8:G8"/>
    <mergeCell ref="A9:B9"/>
    <mergeCell ref="C9:G9"/>
    <mergeCell ref="A11:J11"/>
    <mergeCell ref="A1:J1"/>
    <mergeCell ref="A2:J2"/>
    <mergeCell ref="A6:B6"/>
    <mergeCell ref="C6:G6"/>
    <mergeCell ref="A7:B7"/>
    <mergeCell ref="C7:G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19" t="s">
        <v>401</v>
      </c>
      <c r="B1" s="19" t="s">
        <v>53</v>
      </c>
      <c r="C1" s="19" t="s">
        <v>423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>
      <c r="A2" s="19"/>
      <c r="B2" s="19"/>
      <c r="C2" s="19" t="s">
        <v>424</v>
      </c>
      <c r="D2" s="19"/>
      <c r="E2" s="19" t="s">
        <v>425</v>
      </c>
      <c r="F2" s="19"/>
      <c r="G2" s="19" t="s">
        <v>426</v>
      </c>
      <c r="H2" s="19"/>
      <c r="I2" s="19" t="s">
        <v>427</v>
      </c>
      <c r="J2" s="19"/>
      <c r="K2" s="19" t="s">
        <v>428</v>
      </c>
      <c r="L2" s="19"/>
      <c r="M2" s="19" t="s">
        <v>429</v>
      </c>
      <c r="N2" s="19"/>
    </row>
    <row r="3" spans="1:14" ht="30" customHeight="1">
      <c r="A3" s="19"/>
      <c r="B3" s="19"/>
      <c r="C3" s="2" t="s">
        <v>430</v>
      </c>
      <c r="D3" s="2" t="s">
        <v>431</v>
      </c>
      <c r="E3" s="2" t="s">
        <v>430</v>
      </c>
      <c r="F3" s="2" t="s">
        <v>431</v>
      </c>
      <c r="G3" s="2" t="s">
        <v>430</v>
      </c>
      <c r="H3" s="2" t="s">
        <v>431</v>
      </c>
      <c r="I3" s="2" t="s">
        <v>430</v>
      </c>
      <c r="J3" s="2" t="s">
        <v>431</v>
      </c>
      <c r="K3" s="2" t="s">
        <v>430</v>
      </c>
      <c r="L3" s="2" t="s">
        <v>431</v>
      </c>
      <c r="M3" s="2" t="s">
        <v>430</v>
      </c>
      <c r="N3" s="2" t="s">
        <v>431</v>
      </c>
    </row>
    <row r="4" spans="1:14" ht="20.100000000000001" customHeight="1">
      <c r="A4" s="2" t="s">
        <v>65</v>
      </c>
      <c r="B4" s="2" t="s">
        <v>66</v>
      </c>
      <c r="C4" s="2" t="s">
        <v>75</v>
      </c>
      <c r="D4" s="2" t="s">
        <v>127</v>
      </c>
      <c r="E4" s="2" t="s">
        <v>128</v>
      </c>
      <c r="F4" s="2" t="s">
        <v>147</v>
      </c>
      <c r="G4" s="2" t="s">
        <v>148</v>
      </c>
      <c r="H4" s="2" t="s">
        <v>149</v>
      </c>
      <c r="I4" s="2" t="s">
        <v>150</v>
      </c>
      <c r="J4" s="2" t="s">
        <v>277</v>
      </c>
      <c r="K4" s="2" t="s">
        <v>278</v>
      </c>
      <c r="L4" s="2" t="s">
        <v>279</v>
      </c>
      <c r="M4" s="2" t="s">
        <v>280</v>
      </c>
      <c r="N4" s="2" t="s">
        <v>281</v>
      </c>
    </row>
    <row r="5" spans="1:14" ht="30" customHeight="1">
      <c r="A5" s="12" t="s">
        <v>411</v>
      </c>
      <c r="B5" s="13" t="s">
        <v>78</v>
      </c>
      <c r="C5" s="11">
        <f t="shared" ref="C5:N5" si="0">C6+C8</f>
        <v>2</v>
      </c>
      <c r="D5" s="11">
        <f t="shared" si="0"/>
        <v>5978000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2</v>
      </c>
      <c r="J5" s="11">
        <f t="shared" si="0"/>
        <v>9204000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</row>
    <row r="6" spans="1:14" ht="30" customHeight="1">
      <c r="A6" s="3" t="s">
        <v>412</v>
      </c>
      <c r="B6" s="2" t="s">
        <v>233</v>
      </c>
      <c r="C6" s="4">
        <v>1</v>
      </c>
      <c r="D6" s="4">
        <v>2989000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4602000</v>
      </c>
      <c r="K6" s="4">
        <v>0</v>
      </c>
      <c r="L6" s="4">
        <v>0</v>
      </c>
      <c r="M6" s="4">
        <v>0</v>
      </c>
      <c r="N6" s="4">
        <v>0</v>
      </c>
    </row>
    <row r="7" spans="1:14" ht="30" customHeight="1">
      <c r="A7" s="3" t="s">
        <v>412</v>
      </c>
      <c r="B7" s="2" t="s">
        <v>233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30" customHeight="1">
      <c r="A8" s="3" t="s">
        <v>413</v>
      </c>
      <c r="B8" s="2" t="s">
        <v>414</v>
      </c>
      <c r="C8" s="4">
        <v>1</v>
      </c>
      <c r="D8" s="4">
        <v>2989000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4602000</v>
      </c>
      <c r="K8" s="4">
        <v>0</v>
      </c>
      <c r="L8" s="4">
        <v>0</v>
      </c>
      <c r="M8" s="4">
        <v>0</v>
      </c>
      <c r="N8" s="4">
        <v>0</v>
      </c>
    </row>
    <row r="9" spans="1:14" ht="30" customHeight="1">
      <c r="A9" s="3" t="s">
        <v>413</v>
      </c>
      <c r="B9" s="2" t="s">
        <v>414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30" customHeight="1">
      <c r="A10" s="3" t="s">
        <v>415</v>
      </c>
      <c r="B10" s="2" t="s">
        <v>235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30" customHeight="1">
      <c r="A11" s="12" t="s">
        <v>416</v>
      </c>
      <c r="B11" s="13" t="s">
        <v>82</v>
      </c>
      <c r="C11" s="11">
        <f t="shared" ref="C11:N11" si="1">C12+C14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4</v>
      </c>
      <c r="J11" s="11">
        <f t="shared" si="1"/>
        <v>4936231</v>
      </c>
      <c r="K11" s="11">
        <f t="shared" si="1"/>
        <v>2</v>
      </c>
      <c r="L11" s="11">
        <f t="shared" si="1"/>
        <v>1283058.3999999999</v>
      </c>
      <c r="M11" s="11">
        <f t="shared" si="1"/>
        <v>4</v>
      </c>
      <c r="N11" s="11">
        <f t="shared" si="1"/>
        <v>14197285.68</v>
      </c>
    </row>
    <row r="12" spans="1:14" ht="30" customHeight="1">
      <c r="A12" s="3" t="s">
        <v>412</v>
      </c>
      <c r="B12" s="2" t="s">
        <v>249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2468115.5</v>
      </c>
      <c r="K12" s="4">
        <v>1</v>
      </c>
      <c r="L12" s="4">
        <v>641529.19999999995</v>
      </c>
      <c r="M12" s="4">
        <v>2</v>
      </c>
      <c r="N12" s="4">
        <v>7098642.8399999999</v>
      </c>
    </row>
    <row r="13" spans="1:14" ht="30" customHeight="1">
      <c r="A13" s="3" t="s">
        <v>412</v>
      </c>
      <c r="B13" s="2" t="s">
        <v>249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30" customHeight="1">
      <c r="A14" s="3" t="s">
        <v>413</v>
      </c>
      <c r="B14" s="2" t="s">
        <v>417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</v>
      </c>
      <c r="J14" s="4">
        <v>2468115.5</v>
      </c>
      <c r="K14" s="4">
        <v>1</v>
      </c>
      <c r="L14" s="4">
        <v>641529.19999999995</v>
      </c>
      <c r="M14" s="4">
        <v>2</v>
      </c>
      <c r="N14" s="4">
        <v>7098642.8399999999</v>
      </c>
    </row>
    <row r="15" spans="1:14" ht="30" customHeight="1">
      <c r="A15" s="3" t="s">
        <v>413</v>
      </c>
      <c r="B15" s="2" t="s">
        <v>417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30" customHeight="1">
      <c r="A16" s="3" t="s">
        <v>415</v>
      </c>
      <c r="B16" s="2" t="s">
        <v>251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30" customHeight="1">
      <c r="A17" s="12" t="s">
        <v>418</v>
      </c>
      <c r="B17" s="13" t="s">
        <v>87</v>
      </c>
      <c r="C17" s="11">
        <f t="shared" ref="C17:N17" si="2">C18+C20</f>
        <v>0</v>
      </c>
      <c r="D17" s="11">
        <f t="shared" si="2"/>
        <v>0</v>
      </c>
      <c r="E17" s="11">
        <f t="shared" si="2"/>
        <v>4</v>
      </c>
      <c r="F17" s="11">
        <f t="shared" si="2"/>
        <v>2680850.2000000002</v>
      </c>
      <c r="G17" s="11">
        <f t="shared" si="2"/>
        <v>2</v>
      </c>
      <c r="H17" s="11">
        <f t="shared" si="2"/>
        <v>1760000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</row>
    <row r="18" spans="1:14" ht="30" customHeight="1">
      <c r="A18" s="3" t="s">
        <v>412</v>
      </c>
      <c r="B18" s="2" t="s">
        <v>155</v>
      </c>
      <c r="C18" s="4">
        <v>0</v>
      </c>
      <c r="D18" s="4">
        <v>0</v>
      </c>
      <c r="E18" s="4">
        <v>2</v>
      </c>
      <c r="F18" s="4">
        <v>1340425.1000000001</v>
      </c>
      <c r="G18" s="4">
        <v>1</v>
      </c>
      <c r="H18" s="4">
        <v>880000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30" customHeight="1">
      <c r="A19" s="3" t="s">
        <v>412</v>
      </c>
      <c r="B19" s="2" t="s">
        <v>155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30" customHeight="1">
      <c r="A20" s="3" t="s">
        <v>413</v>
      </c>
      <c r="B20" s="2" t="s">
        <v>419</v>
      </c>
      <c r="C20" s="4">
        <v>0</v>
      </c>
      <c r="D20" s="4">
        <v>0</v>
      </c>
      <c r="E20" s="4">
        <v>2</v>
      </c>
      <c r="F20" s="4">
        <v>1340425.1000000001</v>
      </c>
      <c r="G20" s="4">
        <v>1</v>
      </c>
      <c r="H20" s="4">
        <v>880000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30" customHeight="1">
      <c r="A21" s="3" t="s">
        <v>413</v>
      </c>
      <c r="B21" s="2" t="s">
        <v>419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30" customHeight="1">
      <c r="A22" s="3" t="s">
        <v>415</v>
      </c>
      <c r="B22" s="2" t="s">
        <v>157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30" customHeight="1">
      <c r="A23" s="12" t="s">
        <v>420</v>
      </c>
      <c r="B23" s="13" t="s">
        <v>92</v>
      </c>
      <c r="C23" s="11">
        <f t="shared" ref="C23:N23" si="3">C24+C26</f>
        <v>0</v>
      </c>
      <c r="D23" s="11">
        <f t="shared" si="3"/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</row>
    <row r="24" spans="1:14" ht="30" customHeight="1">
      <c r="A24" s="3" t="s">
        <v>412</v>
      </c>
      <c r="B24" s="2" t="s">
        <v>170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30" customHeight="1">
      <c r="A25" s="3" t="s">
        <v>413</v>
      </c>
      <c r="B25" s="2" t="s">
        <v>421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30" customHeight="1">
      <c r="A26" s="3" t="s">
        <v>415</v>
      </c>
      <c r="B26" s="2" t="s">
        <v>422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20.100000000000001" customHeight="1">
      <c r="A27" s="10" t="s">
        <v>94</v>
      </c>
      <c r="B27" s="13" t="s">
        <v>95</v>
      </c>
      <c r="C27" s="11">
        <f>VLOOKUP("1000",$B:$Z,2,0) + VLOOKUP("2000",$B:$Z,2,0) + VLOOKUP("3000",$B:$Z,2,0) + VLOOKUP("4000",$B:$Z,2,0)</f>
        <v>2</v>
      </c>
      <c r="D27" s="11">
        <f>VLOOKUP("1000",$B:$Z,3,0) + VLOOKUP("2000",$B:$Z,3,0) + VLOOKUP("3000",$B:$Z,3,0) + VLOOKUP("4000",$B:$Z,3,0)</f>
        <v>5978000</v>
      </c>
      <c r="E27" s="11">
        <f>VLOOKUP("1000",$B:$Z,4,0) + VLOOKUP("2000",$B:$Z,4,0) + VLOOKUP("3000",$B:$Z,4,0) + VLOOKUP("4000",$B:$Z,4,0)</f>
        <v>4</v>
      </c>
      <c r="F27" s="11">
        <f>VLOOKUP("1000",$B:$Z,5,0) + VLOOKUP("2000",$B:$Z,5,0) + VLOOKUP("3000",$B:$Z,5,0) + VLOOKUP("4000",$B:$Z,5,0)</f>
        <v>2680850.2000000002</v>
      </c>
      <c r="G27" s="11">
        <f>VLOOKUP("1000",$B:$Z,6,0) + VLOOKUP("2000",$B:$Z,6,0) + VLOOKUP("3000",$B:$Z,6,0) + VLOOKUP("4000",$B:$Z,6,0)</f>
        <v>2</v>
      </c>
      <c r="H27" s="11">
        <f>VLOOKUP("1000",$B:$Z,7,0) + VLOOKUP("2000",$B:$Z,7,0) + VLOOKUP("3000",$B:$Z,7,0) + VLOOKUP("4000",$B:$Z,7,0)</f>
        <v>1760000</v>
      </c>
      <c r="I27" s="11">
        <f>VLOOKUP("1000",$B:$Z,8,0) + VLOOKUP("2000",$B:$Z,8,0) + VLOOKUP("3000",$B:$Z,8,0) + VLOOKUP("4000",$B:$Z,8,0)</f>
        <v>6</v>
      </c>
      <c r="J27" s="11">
        <f>VLOOKUP("1000",$B:$Z,9,0) + VLOOKUP("2000",$B:$Z,9,0) + VLOOKUP("3000",$B:$Z,9,0) + VLOOKUP("4000",$B:$Z,9,0)</f>
        <v>14140231</v>
      </c>
      <c r="K27" s="11">
        <f>VLOOKUP("1000",$B:$Z,10,0) + VLOOKUP("2000",$B:$Z,10,0) + VLOOKUP("3000",$B:$Z,10,0) + VLOOKUP("4000",$B:$Z,10,0)</f>
        <v>2</v>
      </c>
      <c r="L27" s="11">
        <f>VLOOKUP("1000",$B:$Z,11,0) + VLOOKUP("2000",$B:$Z,11,0) + VLOOKUP("3000",$B:$Z,11,0) + VLOOKUP("4000",$B:$Z,11,0)</f>
        <v>1283058.3999999999</v>
      </c>
      <c r="M27" s="11">
        <f>VLOOKUP("1000",$B:$Z,12,0) + VLOOKUP("2000",$B:$Z,12,0) + VLOOKUP("3000",$B:$Z,12,0) + VLOOKUP("4000",$B:$Z,12,0)</f>
        <v>4</v>
      </c>
      <c r="N27" s="11">
        <f>VLOOKUP("1000",$B:$Z,13,0) + VLOOKUP("2000",$B:$Z,13,0) + VLOOKUP("3000",$B:$Z,13,0) + VLOOKUP("4000",$B:$Z,13,0)</f>
        <v>14197285.68</v>
      </c>
    </row>
  </sheetData>
  <sheetProtection sheet="1" objects="1" scenarios="1"/>
  <mergeCells count="9">
    <mergeCell ref="A1:A3"/>
    <mergeCell ref="B1:B3"/>
    <mergeCell ref="C1:N1"/>
    <mergeCell ref="C2:D2"/>
    <mergeCell ref="E2:F2"/>
    <mergeCell ref="G2:H2"/>
    <mergeCell ref="I2:J2"/>
    <mergeCell ref="K2:L2"/>
    <mergeCell ref="M2:N2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/>
  </sheetViews>
  <sheetFormatPr defaultRowHeight="10.5"/>
  <cols>
    <col min="1" max="1" width="66.85546875" customWidth="1"/>
    <col min="2" max="13" width="24.85546875" customWidth="1"/>
  </cols>
  <sheetData>
    <row r="1" spans="1:13" ht="30" customHeight="1">
      <c r="A1" s="19" t="s">
        <v>401</v>
      </c>
      <c r="B1" s="19" t="s">
        <v>53</v>
      </c>
      <c r="C1" s="19" t="s">
        <v>432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>
      <c r="A2" s="19"/>
      <c r="B2" s="19"/>
      <c r="C2" s="2" t="s">
        <v>429</v>
      </c>
      <c r="D2" s="2" t="s">
        <v>433</v>
      </c>
      <c r="E2" s="2" t="s">
        <v>434</v>
      </c>
      <c r="F2" s="2" t="s">
        <v>435</v>
      </c>
      <c r="G2" s="2" t="s">
        <v>436</v>
      </c>
      <c r="H2" s="2" t="s">
        <v>437</v>
      </c>
      <c r="I2" s="2" t="s">
        <v>438</v>
      </c>
      <c r="J2" s="2" t="s">
        <v>439</v>
      </c>
      <c r="K2" s="2" t="s">
        <v>440</v>
      </c>
      <c r="L2" s="2" t="s">
        <v>441</v>
      </c>
      <c r="M2" s="2" t="s">
        <v>424</v>
      </c>
    </row>
    <row r="3" spans="1:13" ht="30" customHeight="1">
      <c r="A3" s="2" t="s">
        <v>65</v>
      </c>
      <c r="B3" s="2" t="s">
        <v>66</v>
      </c>
      <c r="C3" s="2" t="s">
        <v>282</v>
      </c>
      <c r="D3" s="2" t="s">
        <v>283</v>
      </c>
      <c r="E3" s="2" t="s">
        <v>284</v>
      </c>
      <c r="F3" s="2" t="s">
        <v>285</v>
      </c>
      <c r="G3" s="2" t="s">
        <v>286</v>
      </c>
      <c r="H3" s="2" t="s">
        <v>287</v>
      </c>
      <c r="I3" s="2" t="s">
        <v>290</v>
      </c>
      <c r="J3" s="2" t="s">
        <v>291</v>
      </c>
      <c r="K3" s="2" t="s">
        <v>292</v>
      </c>
      <c r="L3" s="2" t="s">
        <v>293</v>
      </c>
      <c r="M3" s="2" t="s">
        <v>294</v>
      </c>
    </row>
    <row r="4" spans="1:13" ht="30" customHeight="1">
      <c r="A4" s="12" t="s">
        <v>411</v>
      </c>
      <c r="B4" s="13" t="s">
        <v>78</v>
      </c>
      <c r="C4" s="11">
        <f t="shared" ref="C4:M4" si="0">C5+C7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</row>
    <row r="5" spans="1:13" ht="30" customHeight="1">
      <c r="A5" s="3" t="s">
        <v>412</v>
      </c>
      <c r="B5" s="2" t="s">
        <v>233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30" customHeight="1">
      <c r="A6" s="3" t="s">
        <v>412</v>
      </c>
      <c r="B6" s="2" t="s">
        <v>233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30" customHeight="1">
      <c r="A7" s="3" t="s">
        <v>413</v>
      </c>
      <c r="B7" s="2" t="s">
        <v>414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30" customHeight="1">
      <c r="A8" s="3" t="s">
        <v>413</v>
      </c>
      <c r="B8" s="2" t="s">
        <v>414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30" customHeight="1">
      <c r="A9" s="3" t="s">
        <v>415</v>
      </c>
      <c r="B9" s="2" t="s">
        <v>235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30" customHeight="1">
      <c r="A10" s="12" t="s">
        <v>416</v>
      </c>
      <c r="B10" s="13" t="s">
        <v>82</v>
      </c>
      <c r="C10" s="11">
        <f t="shared" ref="C10:M10" si="1">C11+C13</f>
        <v>13645169.08</v>
      </c>
      <c r="D10" s="11">
        <f t="shared" si="1"/>
        <v>1154752.6000000001</v>
      </c>
      <c r="E10" s="11">
        <f t="shared" si="1"/>
        <v>0</v>
      </c>
      <c r="F10" s="11">
        <f t="shared" si="1"/>
        <v>1060742.6000000001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</row>
    <row r="11" spans="1:13" ht="30" customHeight="1">
      <c r="A11" s="3" t="s">
        <v>412</v>
      </c>
      <c r="B11" s="2" t="s">
        <v>249</v>
      </c>
      <c r="C11" s="4">
        <v>6822584.54</v>
      </c>
      <c r="D11" s="4">
        <v>577376.30000000005</v>
      </c>
      <c r="E11" s="4">
        <v>0</v>
      </c>
      <c r="F11" s="4">
        <v>530371.30000000005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30" customHeight="1">
      <c r="A12" s="3" t="s">
        <v>412</v>
      </c>
      <c r="B12" s="2" t="s">
        <v>249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30" customHeight="1">
      <c r="A13" s="3" t="s">
        <v>413</v>
      </c>
      <c r="B13" s="2" t="s">
        <v>417</v>
      </c>
      <c r="C13" s="4">
        <v>6822584.54</v>
      </c>
      <c r="D13" s="4">
        <v>577376.30000000005</v>
      </c>
      <c r="E13" s="4">
        <v>0</v>
      </c>
      <c r="F13" s="4">
        <v>530371.30000000005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30" customHeight="1">
      <c r="A14" s="3" t="s">
        <v>413</v>
      </c>
      <c r="B14" s="2" t="s">
        <v>417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30" customHeight="1">
      <c r="A15" s="3" t="s">
        <v>415</v>
      </c>
      <c r="B15" s="2" t="s">
        <v>251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30" customHeight="1">
      <c r="A16" s="12" t="s">
        <v>418</v>
      </c>
      <c r="B16" s="13" t="s">
        <v>87</v>
      </c>
      <c r="C16" s="11">
        <f t="shared" ref="C16:M16" si="2">C17+C19</f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836000.42</v>
      </c>
      <c r="M16" s="11">
        <f t="shared" si="2"/>
        <v>0</v>
      </c>
    </row>
    <row r="17" spans="1:13" ht="30" customHeight="1">
      <c r="A17" s="3" t="s">
        <v>412</v>
      </c>
      <c r="B17" s="2" t="s">
        <v>155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418000.21</v>
      </c>
      <c r="M17" s="4">
        <v>0</v>
      </c>
    </row>
    <row r="18" spans="1:13" ht="30" customHeight="1">
      <c r="A18" s="3" t="s">
        <v>412</v>
      </c>
      <c r="B18" s="2" t="s">
        <v>155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30" customHeight="1">
      <c r="A19" s="3" t="s">
        <v>413</v>
      </c>
      <c r="B19" s="2" t="s">
        <v>419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418000.21</v>
      </c>
      <c r="M19" s="4">
        <v>0</v>
      </c>
    </row>
    <row r="20" spans="1:13" ht="30" customHeight="1">
      <c r="A20" s="3" t="s">
        <v>413</v>
      </c>
      <c r="B20" s="2" t="s">
        <v>419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30" customHeight="1">
      <c r="A21" s="3" t="s">
        <v>415</v>
      </c>
      <c r="B21" s="2" t="s">
        <v>157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30" customHeight="1">
      <c r="A22" s="12" t="s">
        <v>420</v>
      </c>
      <c r="B22" s="13" t="s">
        <v>92</v>
      </c>
      <c r="C22" s="11">
        <f t="shared" ref="C22:M22" si="3">C23+C25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</row>
    <row r="23" spans="1:13" ht="30" customHeight="1">
      <c r="A23" s="3" t="s">
        <v>412</v>
      </c>
      <c r="B23" s="2" t="s">
        <v>170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30" customHeight="1">
      <c r="A24" s="3" t="s">
        <v>413</v>
      </c>
      <c r="B24" s="2" t="s">
        <v>421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30" customHeight="1">
      <c r="A25" s="3" t="s">
        <v>415</v>
      </c>
      <c r="B25" s="2" t="s">
        <v>422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20.100000000000001" customHeight="1">
      <c r="A26" s="10" t="s">
        <v>94</v>
      </c>
      <c r="B26" s="13" t="s">
        <v>95</v>
      </c>
      <c r="C26" s="11">
        <f>VLOOKUP("1000",$B:$Z,2,0) + VLOOKUP("2000",$B:$Z,2,0) + VLOOKUP("3000",$B:$Z,2,0) + VLOOKUP("4000",$B:$Z,2,0)</f>
        <v>13645169.08</v>
      </c>
      <c r="D26" s="11">
        <f>VLOOKUP("1000",$B:$Z,3,0) + VLOOKUP("2000",$B:$Z,3,0) + VLOOKUP("3000",$B:$Z,3,0) + VLOOKUP("4000",$B:$Z,3,0)</f>
        <v>1154752.6000000001</v>
      </c>
      <c r="E26" s="11">
        <f>VLOOKUP("1000",$B:$Z,4,0) + VLOOKUP("2000",$B:$Z,4,0) + VLOOKUP("3000",$B:$Z,4,0) + VLOOKUP("4000",$B:$Z,4,0)</f>
        <v>0</v>
      </c>
      <c r="F26" s="11">
        <f>VLOOKUP("1000",$B:$Z,5,0) + VLOOKUP("2000",$B:$Z,5,0) + VLOOKUP("3000",$B:$Z,5,0) + VLOOKUP("4000",$B:$Z,5,0)</f>
        <v>1060742.6000000001</v>
      </c>
      <c r="G26" s="11">
        <f>VLOOKUP("1000",$B:$Z,6,0) + VLOOKUP("2000",$B:$Z,6,0) + VLOOKUP("3000",$B:$Z,6,0) + VLOOKUP("4000",$B:$Z,6,0)</f>
        <v>0</v>
      </c>
      <c r="H26" s="11">
        <f>VLOOKUP("1000",$B:$Z,7,0) + VLOOKUP("2000",$B:$Z,7,0) + VLOOKUP("3000",$B:$Z,7,0) + VLOOKUP("4000",$B:$Z,7,0)</f>
        <v>0</v>
      </c>
      <c r="I26" s="11">
        <f>VLOOKUP("1000",$B:$Z,8,0) + VLOOKUP("2000",$B:$Z,8,0) + VLOOKUP("3000",$B:$Z,8,0) + VLOOKUP("4000",$B:$Z,8,0)</f>
        <v>0</v>
      </c>
      <c r="J26" s="11">
        <f>VLOOKUP("1000",$B:$Z,9,0) + VLOOKUP("2000",$B:$Z,9,0) + VLOOKUP("3000",$B:$Z,9,0) + VLOOKUP("4000",$B:$Z,9,0)</f>
        <v>0</v>
      </c>
      <c r="K26" s="11">
        <f>VLOOKUP("1000",$B:$Z,10,0) + VLOOKUP("2000",$B:$Z,10,0) + VLOOKUP("3000",$B:$Z,10,0) + VLOOKUP("4000",$B:$Z,10,0)</f>
        <v>0</v>
      </c>
      <c r="L26" s="11">
        <f>VLOOKUP("1000",$B:$Z,11,0) + VLOOKUP("2000",$B:$Z,11,0) + VLOOKUP("3000",$B:$Z,11,0) + VLOOKUP("4000",$B:$Z,11,0)</f>
        <v>836000.42</v>
      </c>
      <c r="M26" s="11">
        <f>VLOOKUP("1000",$B:$Z,12,0) + VLOOKUP("2000",$B:$Z,12,0) + VLOOKUP("3000",$B:$Z,12,0) + VLOOKUP("4000",$B:$Z,12,0)</f>
        <v>0</v>
      </c>
    </row>
  </sheetData>
  <sheetProtection sheet="1" objects="1" scenarios="1"/>
  <mergeCells count="3">
    <mergeCell ref="A1:A2"/>
    <mergeCell ref="B1:B2"/>
    <mergeCell ref="C1:M1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/>
  </sheetViews>
  <sheetFormatPr defaultRowHeight="10.5"/>
  <cols>
    <col min="1" max="2" width="28.7109375" customWidth="1"/>
    <col min="3" max="3" width="17.140625" customWidth="1"/>
    <col min="4" max="11" width="22.85546875" customWidth="1"/>
  </cols>
  <sheetData>
    <row r="1" spans="1:11" ht="50.1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0.1" customHeight="1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30" customHeight="1">
      <c r="K4" s="2" t="s">
        <v>2</v>
      </c>
    </row>
    <row r="5" spans="1:11" ht="30" customHeight="1">
      <c r="J5" s="9" t="s">
        <v>3</v>
      </c>
      <c r="K5" s="2" t="s">
        <v>47</v>
      </c>
    </row>
    <row r="6" spans="1:11" ht="30" customHeight="1">
      <c r="J6" s="9" t="s">
        <v>7</v>
      </c>
      <c r="K6" s="2" t="s">
        <v>8</v>
      </c>
    </row>
    <row r="7" spans="1:11" ht="30" customHeight="1">
      <c r="A7" s="14" t="s">
        <v>5</v>
      </c>
      <c r="B7" s="14"/>
      <c r="C7" s="17" t="s">
        <v>6</v>
      </c>
      <c r="D7" s="17"/>
      <c r="E7" s="17"/>
      <c r="F7" s="17"/>
      <c r="G7" s="17"/>
      <c r="H7" s="17"/>
      <c r="J7" s="9" t="s">
        <v>11</v>
      </c>
      <c r="K7" s="2" t="s">
        <v>12</v>
      </c>
    </row>
    <row r="8" spans="1:11" ht="30" customHeight="1">
      <c r="A8" s="14" t="s">
        <v>48</v>
      </c>
      <c r="B8" s="14"/>
      <c r="C8" s="17" t="s">
        <v>14</v>
      </c>
      <c r="D8" s="17"/>
      <c r="E8" s="17"/>
      <c r="F8" s="17"/>
      <c r="G8" s="17"/>
      <c r="H8" s="17"/>
      <c r="J8" s="9" t="s">
        <v>15</v>
      </c>
      <c r="K8" s="2" t="s">
        <v>16</v>
      </c>
    </row>
    <row r="9" spans="1:11" ht="30" customHeight="1">
      <c r="A9" s="14" t="s">
        <v>17</v>
      </c>
      <c r="B9" s="14"/>
      <c r="C9" s="17" t="s">
        <v>18</v>
      </c>
      <c r="D9" s="17"/>
      <c r="E9" s="17"/>
      <c r="F9" s="17"/>
      <c r="G9" s="17"/>
      <c r="H9" s="17"/>
      <c r="J9" s="9" t="s">
        <v>49</v>
      </c>
      <c r="K9" s="2" t="s">
        <v>20</v>
      </c>
    </row>
    <row r="10" spans="1:11" ht="30" customHeight="1">
      <c r="A10" s="14" t="s">
        <v>21</v>
      </c>
      <c r="B10" s="14"/>
      <c r="C10" s="16"/>
      <c r="D10" s="16"/>
      <c r="E10" s="16"/>
      <c r="F10" s="16"/>
      <c r="G10" s="16"/>
      <c r="H10" s="16"/>
      <c r="J10" s="9" t="s">
        <v>22</v>
      </c>
      <c r="K10" s="2"/>
    </row>
    <row r="11" spans="1:11" ht="30" customHeight="1"/>
    <row r="12" spans="1:11" ht="30" customHeight="1">
      <c r="A12" s="18" t="s">
        <v>50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100000000000001" customHeight="1">
      <c r="A13" s="19" t="s">
        <v>51</v>
      </c>
      <c r="B13" s="19" t="s">
        <v>52</v>
      </c>
      <c r="C13" s="19" t="s">
        <v>53</v>
      </c>
      <c r="D13" s="19" t="s">
        <v>54</v>
      </c>
      <c r="E13" s="19"/>
      <c r="F13" s="19"/>
      <c r="G13" s="19" t="s">
        <v>55</v>
      </c>
      <c r="H13" s="19" t="s">
        <v>56</v>
      </c>
      <c r="I13" s="19" t="s">
        <v>57</v>
      </c>
      <c r="J13" s="19"/>
      <c r="K13" s="19"/>
    </row>
    <row r="14" spans="1:11" ht="20.100000000000001" customHeight="1">
      <c r="A14" s="19"/>
      <c r="B14" s="19"/>
      <c r="C14" s="19"/>
      <c r="D14" s="19" t="s">
        <v>58</v>
      </c>
      <c r="E14" s="19"/>
      <c r="F14" s="19" t="s">
        <v>59</v>
      </c>
      <c r="G14" s="19"/>
      <c r="H14" s="19"/>
      <c r="I14" s="19" t="s">
        <v>60</v>
      </c>
      <c r="J14" s="19" t="s">
        <v>61</v>
      </c>
      <c r="K14" s="19" t="s">
        <v>62</v>
      </c>
    </row>
    <row r="15" spans="1:11" ht="20.100000000000001" customHeight="1">
      <c r="A15" s="19"/>
      <c r="B15" s="19"/>
      <c r="C15" s="19"/>
      <c r="D15" s="2" t="s">
        <v>63</v>
      </c>
      <c r="E15" s="2" t="s">
        <v>64</v>
      </c>
      <c r="F15" s="19"/>
      <c r="G15" s="19"/>
      <c r="H15" s="19"/>
      <c r="I15" s="19"/>
      <c r="J15" s="19"/>
      <c r="K15" s="19"/>
    </row>
    <row r="16" spans="1:11" ht="20.100000000000001" customHeight="1">
      <c r="A16" s="2" t="s">
        <v>65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74</v>
      </c>
      <c r="K16" s="2" t="s">
        <v>75</v>
      </c>
    </row>
    <row r="17" spans="1:11" ht="54.95" customHeight="1">
      <c r="A17" s="3" t="s">
        <v>76</v>
      </c>
      <c r="B17" s="3" t="s">
        <v>77</v>
      </c>
      <c r="C17" s="2" t="s">
        <v>78</v>
      </c>
      <c r="D17" s="5" t="s">
        <v>79</v>
      </c>
      <c r="E17" s="5"/>
      <c r="F17" s="4">
        <v>10</v>
      </c>
      <c r="G17" s="4">
        <v>978938.4</v>
      </c>
      <c r="H17" s="4">
        <v>97893.84</v>
      </c>
      <c r="I17" s="5"/>
      <c r="J17" s="5"/>
      <c r="K17" s="5"/>
    </row>
    <row r="18" spans="1:11" ht="54.95" customHeight="1">
      <c r="A18" s="3" t="s">
        <v>80</v>
      </c>
      <c r="B18" s="3" t="s">
        <v>81</v>
      </c>
      <c r="C18" s="2" t="s">
        <v>82</v>
      </c>
      <c r="D18" s="5" t="s">
        <v>83</v>
      </c>
      <c r="E18" s="5"/>
      <c r="F18" s="4">
        <v>4308</v>
      </c>
      <c r="G18" s="4">
        <v>4308000</v>
      </c>
      <c r="H18" s="4">
        <v>1000</v>
      </c>
      <c r="I18" s="5" t="s">
        <v>84</v>
      </c>
      <c r="J18" s="5"/>
      <c r="K18" s="5"/>
    </row>
    <row r="19" spans="1:11" ht="54.95" customHeight="1">
      <c r="A19" s="3" t="s">
        <v>85</v>
      </c>
      <c r="B19" s="3" t="s">
        <v>86</v>
      </c>
      <c r="C19" s="2" t="s">
        <v>87</v>
      </c>
      <c r="D19" s="5" t="s">
        <v>88</v>
      </c>
      <c r="E19" s="5" t="s">
        <v>89</v>
      </c>
      <c r="F19" s="4">
        <v>1</v>
      </c>
      <c r="G19" s="4">
        <v>7406.8</v>
      </c>
      <c r="H19" s="4">
        <v>7406.8</v>
      </c>
      <c r="I19" s="5"/>
      <c r="J19" s="5"/>
      <c r="K19" s="5"/>
    </row>
    <row r="20" spans="1:11" ht="54.95" customHeight="1">
      <c r="A20" s="3" t="s">
        <v>90</v>
      </c>
      <c r="B20" s="3" t="s">
        <v>91</v>
      </c>
      <c r="C20" s="2" t="s">
        <v>92</v>
      </c>
      <c r="D20" s="5" t="s">
        <v>88</v>
      </c>
      <c r="E20" s="5" t="s">
        <v>89</v>
      </c>
      <c r="F20" s="4">
        <v>8118.6</v>
      </c>
      <c r="G20" s="4">
        <v>2029650</v>
      </c>
      <c r="H20" s="4">
        <v>250</v>
      </c>
      <c r="I20" s="5" t="s">
        <v>93</v>
      </c>
      <c r="J20" s="5"/>
      <c r="K20" s="5"/>
    </row>
    <row r="21" spans="1:11" ht="20.100000000000001" customHeight="1">
      <c r="B21" s="10" t="s">
        <v>94</v>
      </c>
      <c r="C21" s="13" t="s">
        <v>95</v>
      </c>
      <c r="D21" s="13" t="s">
        <v>96</v>
      </c>
      <c r="E21" s="13" t="s">
        <v>96</v>
      </c>
      <c r="F21" s="11">
        <f>SUM(F17:F20)</f>
        <v>12437.6</v>
      </c>
      <c r="G21" s="11">
        <f>SUM(G17:G20)</f>
        <v>7323995.2000000002</v>
      </c>
      <c r="H21" s="11">
        <f>SUM(H17:H20)</f>
        <v>106550.64</v>
      </c>
      <c r="I21" s="13" t="s">
        <v>96</v>
      </c>
      <c r="J21" s="13" t="s">
        <v>96</v>
      </c>
      <c r="K21" s="13" t="s">
        <v>96</v>
      </c>
    </row>
    <row r="22" spans="1:11" ht="30" customHeight="1"/>
    <row r="23" spans="1:11" ht="30" customHeight="1">
      <c r="A23" s="18" t="s">
        <v>97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20.100000000000001" customHeight="1">
      <c r="A24" s="19" t="s">
        <v>98</v>
      </c>
      <c r="B24" s="19" t="s">
        <v>52</v>
      </c>
      <c r="C24" s="19" t="s">
        <v>53</v>
      </c>
      <c r="D24" s="19" t="s">
        <v>99</v>
      </c>
      <c r="E24" s="19"/>
      <c r="F24" s="19"/>
      <c r="G24" s="19" t="s">
        <v>100</v>
      </c>
      <c r="H24" s="19" t="s">
        <v>56</v>
      </c>
      <c r="I24" s="19" t="s">
        <v>57</v>
      </c>
      <c r="J24" s="19"/>
      <c r="K24" s="19"/>
    </row>
    <row r="25" spans="1:11" ht="20.100000000000001" customHeight="1">
      <c r="A25" s="19"/>
      <c r="B25" s="19"/>
      <c r="C25" s="19"/>
      <c r="D25" s="19" t="s">
        <v>58</v>
      </c>
      <c r="E25" s="19"/>
      <c r="F25" s="19" t="s">
        <v>59</v>
      </c>
      <c r="G25" s="19"/>
      <c r="H25" s="19"/>
      <c r="I25" s="19" t="s">
        <v>60</v>
      </c>
      <c r="J25" s="19" t="s">
        <v>61</v>
      </c>
      <c r="K25" s="19" t="s">
        <v>62</v>
      </c>
    </row>
    <row r="26" spans="1:11" ht="20.100000000000001" customHeight="1">
      <c r="A26" s="19"/>
      <c r="B26" s="19"/>
      <c r="C26" s="19"/>
      <c r="D26" s="2" t="s">
        <v>63</v>
      </c>
      <c r="E26" s="2" t="s">
        <v>64</v>
      </c>
      <c r="F26" s="19"/>
      <c r="G26" s="19"/>
      <c r="H26" s="19"/>
      <c r="I26" s="19"/>
      <c r="J26" s="19"/>
      <c r="K26" s="19"/>
    </row>
    <row r="27" spans="1:11" ht="20.100000000000001" customHeight="1">
      <c r="A27" s="2" t="s">
        <v>65</v>
      </c>
      <c r="B27" s="2" t="s">
        <v>66</v>
      </c>
      <c r="C27" s="2" t="s">
        <v>67</v>
      </c>
      <c r="D27" s="2" t="s">
        <v>68</v>
      </c>
      <c r="E27" s="2" t="s">
        <v>69</v>
      </c>
      <c r="F27" s="2" t="s">
        <v>70</v>
      </c>
      <c r="G27" s="2" t="s">
        <v>71</v>
      </c>
      <c r="H27" s="2" t="s">
        <v>72</v>
      </c>
      <c r="I27" s="2" t="s">
        <v>73</v>
      </c>
      <c r="J27" s="2" t="s">
        <v>74</v>
      </c>
      <c r="K27" s="2" t="s">
        <v>75</v>
      </c>
    </row>
    <row r="28" spans="1:11" ht="30" customHeight="1"/>
    <row r="29" spans="1:11" ht="30" customHeight="1">
      <c r="A29" s="18" t="s">
        <v>101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0.100000000000001" customHeight="1">
      <c r="A30" s="19" t="s">
        <v>102</v>
      </c>
      <c r="B30" s="19" t="s">
        <v>52</v>
      </c>
      <c r="C30" s="19" t="s">
        <v>53</v>
      </c>
      <c r="D30" s="19" t="s">
        <v>103</v>
      </c>
      <c r="E30" s="19"/>
      <c r="F30" s="19"/>
      <c r="G30" s="19" t="s">
        <v>104</v>
      </c>
      <c r="H30" s="19" t="s">
        <v>56</v>
      </c>
      <c r="I30" s="19" t="s">
        <v>57</v>
      </c>
      <c r="J30" s="19"/>
      <c r="K30" s="19"/>
    </row>
    <row r="31" spans="1:11" ht="20.100000000000001" customHeight="1">
      <c r="A31" s="19"/>
      <c r="B31" s="19"/>
      <c r="C31" s="19"/>
      <c r="D31" s="19" t="s">
        <v>58</v>
      </c>
      <c r="E31" s="19"/>
      <c r="F31" s="19" t="s">
        <v>59</v>
      </c>
      <c r="G31" s="19"/>
      <c r="H31" s="19"/>
      <c r="I31" s="19" t="s">
        <v>60</v>
      </c>
      <c r="J31" s="19" t="s">
        <v>61</v>
      </c>
      <c r="K31" s="19" t="s">
        <v>62</v>
      </c>
    </row>
    <row r="32" spans="1:11" ht="20.100000000000001" customHeight="1">
      <c r="A32" s="19"/>
      <c r="B32" s="19"/>
      <c r="C32" s="19"/>
      <c r="D32" s="2" t="s">
        <v>63</v>
      </c>
      <c r="E32" s="2" t="s">
        <v>64</v>
      </c>
      <c r="F32" s="19"/>
      <c r="G32" s="19"/>
      <c r="H32" s="19"/>
      <c r="I32" s="19"/>
      <c r="J32" s="19"/>
      <c r="K32" s="19"/>
    </row>
    <row r="33" spans="1:11" ht="20.100000000000001" customHeight="1">
      <c r="A33" s="2" t="s">
        <v>65</v>
      </c>
      <c r="B33" s="2" t="s">
        <v>66</v>
      </c>
      <c r="C33" s="2" t="s">
        <v>67</v>
      </c>
      <c r="D33" s="2" t="s">
        <v>68</v>
      </c>
      <c r="E33" s="2" t="s">
        <v>69</v>
      </c>
      <c r="F33" s="2" t="s">
        <v>70</v>
      </c>
      <c r="G33" s="2" t="s">
        <v>71</v>
      </c>
      <c r="H33" s="2" t="s">
        <v>72</v>
      </c>
      <c r="I33" s="2" t="s">
        <v>73</v>
      </c>
      <c r="J33" s="2" t="s">
        <v>74</v>
      </c>
      <c r="K33" s="2" t="s">
        <v>75</v>
      </c>
    </row>
    <row r="34" spans="1:11" ht="15" customHeight="1"/>
    <row r="35" spans="1:11" ht="39.950000000000003" customHeight="1">
      <c r="A35" s="6" t="s">
        <v>38</v>
      </c>
      <c r="B35" s="8"/>
      <c r="D35" s="8"/>
      <c r="F35" s="8"/>
    </row>
    <row r="36" spans="1:11" ht="20.100000000000001" customHeight="1">
      <c r="B36" s="7" t="s">
        <v>39</v>
      </c>
      <c r="D36" s="7" t="s">
        <v>105</v>
      </c>
      <c r="F36" s="7" t="s">
        <v>40</v>
      </c>
    </row>
    <row r="37" spans="1:11" ht="39.950000000000003" customHeight="1">
      <c r="A37" s="6" t="s">
        <v>41</v>
      </c>
      <c r="B37" s="8"/>
      <c r="D37" s="8"/>
      <c r="F37" s="8"/>
    </row>
    <row r="38" spans="1:11" ht="20.100000000000001" customHeight="1">
      <c r="B38" s="7" t="s">
        <v>39</v>
      </c>
      <c r="D38" s="7" t="s">
        <v>106</v>
      </c>
      <c r="F38" s="7" t="s">
        <v>42</v>
      </c>
    </row>
    <row r="39" spans="1:11" ht="20.100000000000001" customHeight="1">
      <c r="A39" s="14" t="s">
        <v>43</v>
      </c>
      <c r="B39" s="14"/>
    </row>
    <row r="40" spans="1:11" ht="15" customHeight="1"/>
    <row r="41" spans="1:11" ht="20.100000000000001" customHeight="1">
      <c r="B41" s="20" t="s">
        <v>107</v>
      </c>
      <c r="C41" s="20"/>
      <c r="D41" s="20"/>
      <c r="E41" s="20"/>
    </row>
    <row r="42" spans="1:11" ht="20.100000000000001" customHeight="1">
      <c r="B42" s="21" t="s">
        <v>108</v>
      </c>
      <c r="C42" s="21"/>
      <c r="D42" s="21"/>
      <c r="E42" s="21"/>
    </row>
    <row r="43" spans="1:11" ht="20.100000000000001" customHeight="1">
      <c r="B43" s="21" t="s">
        <v>109</v>
      </c>
      <c r="C43" s="21"/>
      <c r="D43" s="21"/>
      <c r="E43" s="21"/>
    </row>
    <row r="44" spans="1:11" ht="20.100000000000001" customHeight="1">
      <c r="B44" s="21" t="s">
        <v>110</v>
      </c>
      <c r="C44" s="21"/>
      <c r="D44" s="21"/>
      <c r="E44" s="21"/>
    </row>
    <row r="45" spans="1:11" ht="20.100000000000001" customHeight="1">
      <c r="B45" s="21" t="s">
        <v>111</v>
      </c>
      <c r="C45" s="21"/>
      <c r="D45" s="21"/>
      <c r="E45" s="21"/>
    </row>
    <row r="46" spans="1:11" ht="20.100000000000001" customHeight="1">
      <c r="B46" s="21" t="s">
        <v>112</v>
      </c>
      <c r="C46" s="21"/>
      <c r="D46" s="21"/>
      <c r="E46" s="21"/>
    </row>
    <row r="47" spans="1:11" ht="20.100000000000001" customHeight="1">
      <c r="B47" s="22" t="s">
        <v>113</v>
      </c>
      <c r="C47" s="22"/>
      <c r="D47" s="22"/>
      <c r="E47" s="22"/>
    </row>
  </sheetData>
  <sheetProtection sheet="1" objects="1" scenarios="1"/>
  <mergeCells count="58">
    <mergeCell ref="B45:E45"/>
    <mergeCell ref="B46:E46"/>
    <mergeCell ref="B47:E47"/>
    <mergeCell ref="A39:B39"/>
    <mergeCell ref="B41:E41"/>
    <mergeCell ref="B42:E42"/>
    <mergeCell ref="B43:E43"/>
    <mergeCell ref="B44:E44"/>
    <mergeCell ref="A29:K29"/>
    <mergeCell ref="A30:A32"/>
    <mergeCell ref="B30:B32"/>
    <mergeCell ref="C30:C32"/>
    <mergeCell ref="D30:F30"/>
    <mergeCell ref="G30:G32"/>
    <mergeCell ref="H30:H32"/>
    <mergeCell ref="I30:K30"/>
    <mergeCell ref="D31:E31"/>
    <mergeCell ref="F31:F32"/>
    <mergeCell ref="I31:I32"/>
    <mergeCell ref="J31:J32"/>
    <mergeCell ref="K31:K32"/>
    <mergeCell ref="A23:K23"/>
    <mergeCell ref="A24:A26"/>
    <mergeCell ref="B24:B26"/>
    <mergeCell ref="C24:C26"/>
    <mergeCell ref="D24:F24"/>
    <mergeCell ref="G24:G26"/>
    <mergeCell ref="H24:H26"/>
    <mergeCell ref="I24:K24"/>
    <mergeCell ref="D25:E25"/>
    <mergeCell ref="F25:F26"/>
    <mergeCell ref="I25:I26"/>
    <mergeCell ref="J25:J26"/>
    <mergeCell ref="K25:K26"/>
    <mergeCell ref="A12:K12"/>
    <mergeCell ref="A13:A15"/>
    <mergeCell ref="B13:B15"/>
    <mergeCell ref="C13:C15"/>
    <mergeCell ref="D13:F13"/>
    <mergeCell ref="G13:G15"/>
    <mergeCell ref="H13:H15"/>
    <mergeCell ref="I13:K13"/>
    <mergeCell ref="D14:E14"/>
    <mergeCell ref="F14:F15"/>
    <mergeCell ref="I14:I15"/>
    <mergeCell ref="J14:J15"/>
    <mergeCell ref="K14:K15"/>
    <mergeCell ref="A8:B8"/>
    <mergeCell ref="C8:H8"/>
    <mergeCell ref="A9:B9"/>
    <mergeCell ref="C9:H9"/>
    <mergeCell ref="A10:B10"/>
    <mergeCell ref="C10:H10"/>
    <mergeCell ref="A1:K1"/>
    <mergeCell ref="A2:K2"/>
    <mergeCell ref="A3:K3"/>
    <mergeCell ref="A7:B7"/>
    <mergeCell ref="C7:H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1" t="s">
        <v>442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9" t="s">
        <v>129</v>
      </c>
      <c r="B2" s="19" t="s">
        <v>53</v>
      </c>
      <c r="C2" s="19" t="s">
        <v>443</v>
      </c>
      <c r="D2" s="19" t="s">
        <v>444</v>
      </c>
      <c r="E2" s="19"/>
      <c r="F2" s="19"/>
      <c r="G2" s="19"/>
      <c r="H2" s="19"/>
      <c r="I2" s="19"/>
      <c r="J2" s="19"/>
      <c r="K2" s="19"/>
    </row>
    <row r="3" spans="1:11" ht="30" customHeight="1">
      <c r="A3" s="19"/>
      <c r="B3" s="19"/>
      <c r="C3" s="19"/>
      <c r="D3" s="19" t="s">
        <v>181</v>
      </c>
      <c r="E3" s="19"/>
      <c r="F3" s="19"/>
      <c r="G3" s="19"/>
      <c r="H3" s="19"/>
      <c r="I3" s="19"/>
      <c r="J3" s="19"/>
      <c r="K3" s="19"/>
    </row>
    <row r="4" spans="1:11" ht="30" customHeight="1">
      <c r="A4" s="19"/>
      <c r="B4" s="19"/>
      <c r="C4" s="19"/>
      <c r="D4" s="19" t="s">
        <v>445</v>
      </c>
      <c r="E4" s="19"/>
      <c r="F4" s="19"/>
      <c r="G4" s="19"/>
      <c r="H4" s="19" t="s">
        <v>446</v>
      </c>
      <c r="I4" s="19" t="s">
        <v>447</v>
      </c>
      <c r="J4" s="19" t="s">
        <v>448</v>
      </c>
      <c r="K4" s="19" t="s">
        <v>449</v>
      </c>
    </row>
    <row r="5" spans="1:11" ht="39.950000000000003" customHeight="1">
      <c r="A5" s="19"/>
      <c r="B5" s="19"/>
      <c r="C5" s="19"/>
      <c r="D5" s="2" t="s">
        <v>450</v>
      </c>
      <c r="E5" s="2" t="s">
        <v>451</v>
      </c>
      <c r="F5" s="2" t="s">
        <v>452</v>
      </c>
      <c r="G5" s="2" t="s">
        <v>453</v>
      </c>
      <c r="H5" s="19"/>
      <c r="I5" s="19"/>
      <c r="J5" s="19"/>
      <c r="K5" s="19"/>
    </row>
    <row r="6" spans="1:11" ht="30" customHeight="1">
      <c r="A6" s="12" t="s">
        <v>411</v>
      </c>
      <c r="B6" s="13" t="s">
        <v>78</v>
      </c>
      <c r="C6" s="11">
        <f t="shared" ref="C6:C27" si="0">SUM(D6:K6)</f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30" customHeight="1">
      <c r="A7" s="3" t="s">
        <v>412</v>
      </c>
      <c r="B7" s="2" t="s">
        <v>233</v>
      </c>
      <c r="C7" s="4">
        <f t="shared" si="0"/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30" customHeight="1">
      <c r="A8" s="3" t="s">
        <v>412</v>
      </c>
      <c r="B8" s="2" t="s">
        <v>233</v>
      </c>
      <c r="C8" s="4">
        <f t="shared" si="0"/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30" customHeight="1">
      <c r="A9" s="3" t="s">
        <v>413</v>
      </c>
      <c r="B9" s="2" t="s">
        <v>414</v>
      </c>
      <c r="C9" s="4">
        <f t="shared" si="0"/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30" customHeight="1">
      <c r="A10" s="3" t="s">
        <v>413</v>
      </c>
      <c r="B10" s="2" t="s">
        <v>414</v>
      </c>
      <c r="C10" s="4">
        <f t="shared" si="0"/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30" customHeight="1">
      <c r="A11" s="3" t="s">
        <v>415</v>
      </c>
      <c r="B11" s="2" t="s">
        <v>235</v>
      </c>
      <c r="C11" s="4">
        <f t="shared" si="0"/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30" customHeight="1">
      <c r="A12" s="12" t="s">
        <v>416</v>
      </c>
      <c r="B12" s="13" t="s">
        <v>82</v>
      </c>
      <c r="C12" s="11">
        <f t="shared" si="0"/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30" customHeight="1">
      <c r="A13" s="3" t="s">
        <v>412</v>
      </c>
      <c r="B13" s="2" t="s">
        <v>249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30" customHeight="1">
      <c r="A14" s="3" t="s">
        <v>412</v>
      </c>
      <c r="B14" s="2" t="s">
        <v>249</v>
      </c>
      <c r="C14" s="4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30" customHeight="1">
      <c r="A15" s="3" t="s">
        <v>413</v>
      </c>
      <c r="B15" s="2" t="s">
        <v>417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30" customHeight="1">
      <c r="A16" s="3" t="s">
        <v>413</v>
      </c>
      <c r="B16" s="2" t="s">
        <v>417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30" customHeight="1">
      <c r="A17" s="3" t="s">
        <v>415</v>
      </c>
      <c r="B17" s="2" t="s">
        <v>251</v>
      </c>
      <c r="C17" s="4">
        <f t="shared" si="0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30" customHeight="1">
      <c r="A18" s="12" t="s">
        <v>418</v>
      </c>
      <c r="B18" s="13" t="s">
        <v>87</v>
      </c>
      <c r="C18" s="11">
        <f t="shared" si="0"/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30" customHeight="1">
      <c r="A19" s="3" t="s">
        <v>412</v>
      </c>
      <c r="B19" s="2" t="s">
        <v>155</v>
      </c>
      <c r="C19" s="4">
        <f t="shared" si="0"/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30" customHeight="1">
      <c r="A20" s="3" t="s">
        <v>412</v>
      </c>
      <c r="B20" s="2" t="s">
        <v>155</v>
      </c>
      <c r="C20" s="4">
        <f t="shared" si="0"/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30" customHeight="1">
      <c r="A21" s="3" t="s">
        <v>413</v>
      </c>
      <c r="B21" s="2" t="s">
        <v>419</v>
      </c>
      <c r="C21" s="4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30" customHeight="1">
      <c r="A22" s="3" t="s">
        <v>413</v>
      </c>
      <c r="B22" s="2" t="s">
        <v>419</v>
      </c>
      <c r="C22" s="4">
        <f t="shared" si="0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30" customHeight="1">
      <c r="A23" s="3" t="s">
        <v>415</v>
      </c>
      <c r="B23" s="2" t="s">
        <v>157</v>
      </c>
      <c r="C23" s="4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30" customHeight="1">
      <c r="A24" s="12" t="s">
        <v>420</v>
      </c>
      <c r="B24" s="13" t="s">
        <v>92</v>
      </c>
      <c r="C24" s="11">
        <f t="shared" si="0"/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30" customHeight="1">
      <c r="A25" s="3" t="s">
        <v>412</v>
      </c>
      <c r="B25" s="2" t="s">
        <v>170</v>
      </c>
      <c r="C25" s="4">
        <f t="shared" si="0"/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30" customHeight="1">
      <c r="A26" s="3" t="s">
        <v>413</v>
      </c>
      <c r="B26" s="2" t="s">
        <v>421</v>
      </c>
      <c r="C26" s="4">
        <f t="shared" si="0"/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30" customHeight="1">
      <c r="A27" s="3" t="s">
        <v>415</v>
      </c>
      <c r="B27" s="2" t="s">
        <v>422</v>
      </c>
      <c r="C27" s="4">
        <f t="shared" si="0"/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20.100000000000001" customHeight="1">
      <c r="A28" s="10" t="s">
        <v>94</v>
      </c>
      <c r="B28" s="13" t="s">
        <v>95</v>
      </c>
      <c r="C28" s="11">
        <f>VLOOKUP("1000",$B:$Z,2,0) + VLOOKUP("2000",$B:$Z,2,0) + VLOOKUP("3000",$B:$Z,2,0) + VLOOKUP("4000",$B:$Z,2,0)</f>
        <v>0</v>
      </c>
      <c r="D28" s="11">
        <f>VLOOKUP("1000",$B:$Z,3,0) + VLOOKUP("2000",$B:$Z,3,0) + VLOOKUP("3000",$B:$Z,3,0) + VLOOKUP("4000",$B:$Z,3,0)</f>
        <v>0</v>
      </c>
      <c r="E28" s="11">
        <f>VLOOKUP("1000",$B:$Z,4,0) + VLOOKUP("2000",$B:$Z,4,0) + VLOOKUP("3000",$B:$Z,4,0) + VLOOKUP("4000",$B:$Z,4,0)</f>
        <v>0</v>
      </c>
      <c r="F28" s="11">
        <f>VLOOKUP("1000",$B:$Z,5,0) + VLOOKUP("2000",$B:$Z,5,0) + VLOOKUP("3000",$B:$Z,5,0) + VLOOKUP("4000",$B:$Z,5,0)</f>
        <v>0</v>
      </c>
      <c r="G28" s="11">
        <f>VLOOKUP("1000",$B:$Z,6,0) + VLOOKUP("2000",$B:$Z,6,0) + VLOOKUP("3000",$B:$Z,6,0) + VLOOKUP("4000",$B:$Z,6,0)</f>
        <v>0</v>
      </c>
      <c r="H28" s="11">
        <f>VLOOKUP("1000",$B:$Z,7,0) + VLOOKUP("2000",$B:$Z,7,0) + VLOOKUP("3000",$B:$Z,7,0) + VLOOKUP("4000",$B:$Z,7,0)</f>
        <v>0</v>
      </c>
      <c r="I28" s="11">
        <f>VLOOKUP("1000",$B:$Z,8,0) + VLOOKUP("2000",$B:$Z,8,0) + VLOOKUP("3000",$B:$Z,8,0) + VLOOKUP("4000",$B:$Z,8,0)</f>
        <v>0</v>
      </c>
      <c r="J28" s="11">
        <f>VLOOKUP("1000",$B:$Z,9,0) + VLOOKUP("2000",$B:$Z,9,0) + VLOOKUP("3000",$B:$Z,9,0) + VLOOKUP("4000",$B:$Z,9,0)</f>
        <v>0</v>
      </c>
      <c r="K28" s="11">
        <f>VLOOKUP("1000",$B:$Z,10,0) + VLOOKUP("2000",$B:$Z,10,0) + VLOOKUP("3000",$B:$Z,10,0) + VLOOKUP("4000",$B:$Z,10,0)</f>
        <v>0</v>
      </c>
    </row>
    <row r="29" spans="1:11" ht="15" customHeight="1"/>
    <row r="30" spans="1:11" ht="39.950000000000003" customHeight="1">
      <c r="A30" s="6" t="s">
        <v>38</v>
      </c>
      <c r="B30" s="8"/>
      <c r="D30" s="8"/>
      <c r="F30" s="8"/>
    </row>
    <row r="31" spans="1:11" ht="20.100000000000001" customHeight="1">
      <c r="B31" s="7" t="s">
        <v>39</v>
      </c>
      <c r="D31" s="7" t="s">
        <v>105</v>
      </c>
      <c r="F31" s="7" t="s">
        <v>40</v>
      </c>
    </row>
    <row r="32" spans="1:11" ht="39.950000000000003" customHeight="1">
      <c r="A32" s="6" t="s">
        <v>41</v>
      </c>
      <c r="B32" s="8"/>
      <c r="D32" s="8"/>
      <c r="F32" s="8"/>
    </row>
    <row r="33" spans="1:6" ht="20.100000000000001" customHeight="1">
      <c r="B33" s="7" t="s">
        <v>39</v>
      </c>
      <c r="D33" s="7" t="s">
        <v>106</v>
      </c>
      <c r="F33" s="7" t="s">
        <v>42</v>
      </c>
    </row>
    <row r="34" spans="1:6" ht="20.100000000000001" customHeight="1">
      <c r="A34" s="14" t="s">
        <v>43</v>
      </c>
      <c r="B34" s="14"/>
    </row>
    <row r="35" spans="1:6" ht="15" customHeight="1"/>
    <row r="36" spans="1:6" ht="20.100000000000001" customHeight="1">
      <c r="B36" s="20" t="s">
        <v>107</v>
      </c>
      <c r="C36" s="20"/>
      <c r="D36" s="20"/>
      <c r="E36" s="20"/>
    </row>
    <row r="37" spans="1:6" ht="20.100000000000001" customHeight="1">
      <c r="B37" s="21" t="s">
        <v>108</v>
      </c>
      <c r="C37" s="21"/>
      <c r="D37" s="21"/>
      <c r="E37" s="21"/>
    </row>
    <row r="38" spans="1:6" ht="20.100000000000001" customHeight="1">
      <c r="B38" s="21" t="s">
        <v>109</v>
      </c>
      <c r="C38" s="21"/>
      <c r="D38" s="21"/>
      <c r="E38" s="21"/>
    </row>
    <row r="39" spans="1:6" ht="20.100000000000001" customHeight="1">
      <c r="B39" s="21" t="s">
        <v>110</v>
      </c>
      <c r="C39" s="21"/>
      <c r="D39" s="21"/>
      <c r="E39" s="21"/>
    </row>
    <row r="40" spans="1:6" ht="20.100000000000001" customHeight="1">
      <c r="B40" s="21" t="s">
        <v>111</v>
      </c>
      <c r="C40" s="21"/>
      <c r="D40" s="21"/>
      <c r="E40" s="21"/>
    </row>
    <row r="41" spans="1:6" ht="20.100000000000001" customHeight="1">
      <c r="B41" s="21" t="s">
        <v>112</v>
      </c>
      <c r="C41" s="21"/>
      <c r="D41" s="21"/>
      <c r="E41" s="21"/>
    </row>
    <row r="42" spans="1:6" ht="20.100000000000001" customHeight="1">
      <c r="B42" s="22" t="s">
        <v>113</v>
      </c>
      <c r="C42" s="22"/>
      <c r="D42" s="22"/>
      <c r="E42" s="22"/>
    </row>
  </sheetData>
  <mergeCells count="19">
    <mergeCell ref="B40:E40"/>
    <mergeCell ref="B41:E41"/>
    <mergeCell ref="B42:E42"/>
    <mergeCell ref="A34:B34"/>
    <mergeCell ref="B36:E36"/>
    <mergeCell ref="B37:E37"/>
    <mergeCell ref="B38:E38"/>
    <mergeCell ref="B39:E39"/>
    <mergeCell ref="A1:K1"/>
    <mergeCell ref="A2:A5"/>
    <mergeCell ref="B2:B5"/>
    <mergeCell ref="C2:C5"/>
    <mergeCell ref="D2:K2"/>
    <mergeCell ref="D3:K3"/>
    <mergeCell ref="D4:G4"/>
    <mergeCell ref="H4:H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1" t="s">
        <v>454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J3" s="2" t="s">
        <v>2</v>
      </c>
    </row>
    <row r="4" spans="1:10" ht="30" customHeight="1">
      <c r="I4" s="9" t="s">
        <v>3</v>
      </c>
      <c r="J4" s="2" t="s">
        <v>47</v>
      </c>
    </row>
    <row r="5" spans="1:10" ht="30" customHeight="1">
      <c r="I5" s="9" t="s">
        <v>7</v>
      </c>
      <c r="J5" s="2" t="s">
        <v>8</v>
      </c>
    </row>
    <row r="6" spans="1:10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I6" s="9" t="s">
        <v>11</v>
      </c>
      <c r="J6" s="2" t="s">
        <v>12</v>
      </c>
    </row>
    <row r="7" spans="1:10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I7" s="9" t="s">
        <v>15</v>
      </c>
      <c r="J7" s="2" t="s">
        <v>16</v>
      </c>
    </row>
    <row r="8" spans="1:10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I8" s="9" t="s">
        <v>49</v>
      </c>
      <c r="J8" s="2" t="s">
        <v>20</v>
      </c>
    </row>
    <row r="9" spans="1:10" ht="30" customHeight="1">
      <c r="A9" s="14" t="s">
        <v>21</v>
      </c>
      <c r="B9" s="14"/>
      <c r="C9" s="16"/>
      <c r="D9" s="16"/>
      <c r="E9" s="16"/>
      <c r="F9" s="16"/>
      <c r="G9" s="16"/>
      <c r="I9" s="9" t="s">
        <v>22</v>
      </c>
      <c r="J9" s="2"/>
    </row>
    <row r="10" spans="1:10" ht="50.1" customHeight="1">
      <c r="A10" s="1" t="s">
        <v>455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30" customHeight="1">
      <c r="A11" s="19" t="s">
        <v>129</v>
      </c>
      <c r="B11" s="19" t="s">
        <v>53</v>
      </c>
      <c r="C11" s="19" t="s">
        <v>456</v>
      </c>
      <c r="D11" s="19"/>
      <c r="E11" s="19"/>
      <c r="F11" s="19"/>
      <c r="G11" s="19"/>
      <c r="H11" s="19"/>
      <c r="I11" s="19"/>
      <c r="J11" s="19"/>
    </row>
    <row r="12" spans="1:10" ht="30" customHeight="1">
      <c r="A12" s="19"/>
      <c r="B12" s="19"/>
      <c r="C12" s="19" t="s">
        <v>59</v>
      </c>
      <c r="D12" s="19"/>
      <c r="E12" s="19" t="s">
        <v>181</v>
      </c>
      <c r="F12" s="19"/>
      <c r="G12" s="19"/>
      <c r="H12" s="19"/>
      <c r="I12" s="19"/>
      <c r="J12" s="19"/>
    </row>
    <row r="13" spans="1:10" ht="30" customHeight="1">
      <c r="A13" s="19"/>
      <c r="B13" s="19"/>
      <c r="C13" s="19"/>
      <c r="D13" s="23"/>
      <c r="E13" s="19" t="s">
        <v>457</v>
      </c>
      <c r="F13" s="19"/>
      <c r="G13" s="19" t="s">
        <v>458</v>
      </c>
      <c r="H13" s="19"/>
      <c r="I13" s="19" t="s">
        <v>459</v>
      </c>
      <c r="J13" s="19"/>
    </row>
    <row r="14" spans="1:10" ht="30" customHeight="1">
      <c r="A14" s="19"/>
      <c r="B14" s="19"/>
      <c r="C14" s="2" t="s">
        <v>460</v>
      </c>
      <c r="D14" s="2" t="s">
        <v>461</v>
      </c>
      <c r="E14" s="2" t="s">
        <v>460</v>
      </c>
      <c r="F14" s="2" t="s">
        <v>461</v>
      </c>
      <c r="G14" s="2" t="s">
        <v>460</v>
      </c>
      <c r="H14" s="2" t="s">
        <v>461</v>
      </c>
      <c r="I14" s="2" t="s">
        <v>460</v>
      </c>
      <c r="J14" s="2" t="s">
        <v>461</v>
      </c>
    </row>
    <row r="15" spans="1:10" ht="20.100000000000001" customHeight="1">
      <c r="A15" s="2" t="s">
        <v>65</v>
      </c>
      <c r="B15" s="2" t="s">
        <v>66</v>
      </c>
      <c r="C15" s="2" t="s">
        <v>67</v>
      </c>
      <c r="D15" s="2" t="s">
        <v>68</v>
      </c>
      <c r="E15" s="2" t="s">
        <v>69</v>
      </c>
      <c r="F15" s="2" t="s">
        <v>70</v>
      </c>
      <c r="G15" s="2" t="s">
        <v>71</v>
      </c>
      <c r="H15" s="2" t="s">
        <v>72</v>
      </c>
      <c r="I15" s="2" t="s">
        <v>73</v>
      </c>
      <c r="J15" s="2" t="s">
        <v>74</v>
      </c>
    </row>
    <row r="16" spans="1:10" ht="30" customHeight="1">
      <c r="A16" s="12" t="s">
        <v>462</v>
      </c>
      <c r="B16" s="13" t="s">
        <v>78</v>
      </c>
      <c r="C16" s="11">
        <f t="shared" ref="C16:C58" si="0">E16+G16+I16</f>
        <v>6</v>
      </c>
      <c r="D16" s="11">
        <f t="shared" ref="D16:D58" si="1">F16+H16+J16</f>
        <v>6</v>
      </c>
      <c r="E16" s="11">
        <v>6</v>
      </c>
      <c r="F16" s="11">
        <v>6</v>
      </c>
      <c r="G16" s="11">
        <v>0</v>
      </c>
      <c r="H16" s="11">
        <v>0</v>
      </c>
      <c r="I16" s="11">
        <v>0</v>
      </c>
      <c r="J16" s="11">
        <v>0</v>
      </c>
    </row>
    <row r="17" spans="1:10" ht="30" customHeight="1">
      <c r="A17" s="3" t="s">
        <v>463</v>
      </c>
      <c r="B17" s="2" t="s">
        <v>233</v>
      </c>
      <c r="C17" s="4">
        <f t="shared" si="0"/>
        <v>0</v>
      </c>
      <c r="D17" s="4">
        <f t="shared" si="1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30" customHeight="1">
      <c r="A18" s="3" t="s">
        <v>464</v>
      </c>
      <c r="B18" s="2" t="s">
        <v>465</v>
      </c>
      <c r="C18" s="4">
        <f t="shared" si="0"/>
        <v>0</v>
      </c>
      <c r="D18" s="4">
        <f t="shared" si="1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0" customHeight="1">
      <c r="A19" s="3" t="s">
        <v>466</v>
      </c>
      <c r="B19" s="2" t="s">
        <v>467</v>
      </c>
      <c r="C19" s="4">
        <f t="shared" si="0"/>
        <v>2</v>
      </c>
      <c r="D19" s="4">
        <f t="shared" si="1"/>
        <v>2</v>
      </c>
      <c r="E19" s="4">
        <v>2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</row>
    <row r="20" spans="1:10" ht="30" customHeight="1">
      <c r="A20" s="3" t="s">
        <v>468</v>
      </c>
      <c r="B20" s="2" t="s">
        <v>469</v>
      </c>
      <c r="C20" s="4">
        <f t="shared" si="0"/>
        <v>0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0" customHeight="1">
      <c r="A21" s="3" t="s">
        <v>470</v>
      </c>
      <c r="B21" s="2" t="s">
        <v>471</v>
      </c>
      <c r="C21" s="4">
        <f t="shared" si="0"/>
        <v>0</v>
      </c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0" customHeight="1">
      <c r="A22" s="3" t="s">
        <v>472</v>
      </c>
      <c r="B22" s="2" t="s">
        <v>473</v>
      </c>
      <c r="C22" s="4">
        <f t="shared" si="0"/>
        <v>0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0" customHeight="1">
      <c r="A23" s="3" t="s">
        <v>474</v>
      </c>
      <c r="B23" s="2" t="s">
        <v>475</v>
      </c>
      <c r="C23" s="4">
        <f t="shared" si="0"/>
        <v>0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0" customHeight="1">
      <c r="A24" s="3" t="s">
        <v>476</v>
      </c>
      <c r="B24" s="2" t="s">
        <v>477</v>
      </c>
      <c r="C24" s="4">
        <f t="shared" si="0"/>
        <v>0</v>
      </c>
      <c r="D24" s="4">
        <f t="shared" si="1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0" customHeight="1">
      <c r="A25" s="3" t="s">
        <v>478</v>
      </c>
      <c r="B25" s="2" t="s">
        <v>479</v>
      </c>
      <c r="C25" s="4">
        <f t="shared" si="0"/>
        <v>0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30" customHeight="1">
      <c r="A26" s="3" t="s">
        <v>480</v>
      </c>
      <c r="B26" s="2" t="s">
        <v>235</v>
      </c>
      <c r="C26" s="4">
        <f t="shared" si="0"/>
        <v>0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0" customHeight="1">
      <c r="A27" s="3" t="s">
        <v>481</v>
      </c>
      <c r="B27" s="2" t="s">
        <v>237</v>
      </c>
      <c r="C27" s="4">
        <f t="shared" si="0"/>
        <v>1</v>
      </c>
      <c r="D27" s="4">
        <f t="shared" si="1"/>
        <v>1</v>
      </c>
      <c r="E27" s="4">
        <v>1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</row>
    <row r="28" spans="1:10" ht="30" customHeight="1">
      <c r="A28" s="3" t="s">
        <v>482</v>
      </c>
      <c r="B28" s="2" t="s">
        <v>239</v>
      </c>
      <c r="C28" s="4">
        <f t="shared" si="0"/>
        <v>0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0" customHeight="1">
      <c r="A29" s="3" t="s">
        <v>483</v>
      </c>
      <c r="B29" s="2" t="s">
        <v>241</v>
      </c>
      <c r="C29" s="4">
        <f t="shared" si="0"/>
        <v>5</v>
      </c>
      <c r="D29" s="4">
        <f t="shared" si="1"/>
        <v>5</v>
      </c>
      <c r="E29" s="4">
        <v>5</v>
      </c>
      <c r="F29" s="4">
        <v>5</v>
      </c>
      <c r="G29" s="4">
        <v>0</v>
      </c>
      <c r="H29" s="4">
        <v>0</v>
      </c>
      <c r="I29" s="4">
        <v>0</v>
      </c>
      <c r="J29" s="4">
        <v>0</v>
      </c>
    </row>
    <row r="30" spans="1:10" ht="30" customHeight="1">
      <c r="A30" s="3" t="s">
        <v>484</v>
      </c>
      <c r="B30" s="2" t="s">
        <v>243</v>
      </c>
      <c r="C30" s="4">
        <f t="shared" si="0"/>
        <v>0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0" customHeight="1">
      <c r="A31" s="3" t="s">
        <v>485</v>
      </c>
      <c r="B31" s="2" t="s">
        <v>245</v>
      </c>
      <c r="C31" s="4">
        <f t="shared" si="0"/>
        <v>0</v>
      </c>
      <c r="D31" s="4">
        <f t="shared" si="1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0" customHeight="1">
      <c r="A32" s="3" t="s">
        <v>486</v>
      </c>
      <c r="B32" s="2" t="s">
        <v>247</v>
      </c>
      <c r="C32" s="4">
        <f t="shared" si="0"/>
        <v>0</v>
      </c>
      <c r="D32" s="4">
        <f t="shared" si="1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ht="30" customHeight="1">
      <c r="A33" s="3" t="s">
        <v>487</v>
      </c>
      <c r="B33" s="2" t="s">
        <v>488</v>
      </c>
      <c r="C33" s="4">
        <f t="shared" si="0"/>
        <v>0</v>
      </c>
      <c r="D33" s="4">
        <f t="shared" si="1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ht="30" customHeight="1">
      <c r="A34" s="3" t="s">
        <v>489</v>
      </c>
      <c r="B34" s="2" t="s">
        <v>490</v>
      </c>
      <c r="C34" s="4">
        <f t="shared" si="0"/>
        <v>0</v>
      </c>
      <c r="D34" s="4">
        <f t="shared" si="1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30" customHeight="1">
      <c r="A35" s="12" t="s">
        <v>491</v>
      </c>
      <c r="B35" s="13" t="s">
        <v>82</v>
      </c>
      <c r="C35" s="11">
        <f t="shared" si="0"/>
        <v>0</v>
      </c>
      <c r="D35" s="11">
        <f t="shared" si="1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30" customHeight="1">
      <c r="A36" s="3" t="s">
        <v>492</v>
      </c>
      <c r="B36" s="2" t="s">
        <v>249</v>
      </c>
      <c r="C36" s="4">
        <f t="shared" si="0"/>
        <v>0</v>
      </c>
      <c r="D36" s="4">
        <f t="shared" si="1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30" customHeight="1">
      <c r="A37" s="3" t="s">
        <v>493</v>
      </c>
      <c r="B37" s="2" t="s">
        <v>494</v>
      </c>
      <c r="C37" s="4">
        <f t="shared" si="0"/>
        <v>0</v>
      </c>
      <c r="D37" s="4">
        <f t="shared" si="1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30" customHeight="1">
      <c r="A38" s="3" t="s">
        <v>495</v>
      </c>
      <c r="B38" s="2" t="s">
        <v>496</v>
      </c>
      <c r="C38" s="4">
        <f t="shared" si="0"/>
        <v>0</v>
      </c>
      <c r="D38" s="4">
        <f t="shared" si="1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30" customHeight="1">
      <c r="A39" s="3" t="s">
        <v>497</v>
      </c>
      <c r="B39" s="2" t="s">
        <v>498</v>
      </c>
      <c r="C39" s="4">
        <f t="shared" si="0"/>
        <v>0</v>
      </c>
      <c r="D39" s="4">
        <f t="shared" si="1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30" customHeight="1">
      <c r="A40" s="3" t="s">
        <v>499</v>
      </c>
      <c r="B40" s="2" t="s">
        <v>500</v>
      </c>
      <c r="C40" s="4">
        <f t="shared" si="0"/>
        <v>0</v>
      </c>
      <c r="D40" s="4">
        <f t="shared" si="1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30" customHeight="1">
      <c r="A41" s="3" t="s">
        <v>501</v>
      </c>
      <c r="B41" s="2" t="s">
        <v>502</v>
      </c>
      <c r="C41" s="4">
        <f t="shared" si="0"/>
        <v>0</v>
      </c>
      <c r="D41" s="4">
        <f t="shared" si="1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30" customHeight="1">
      <c r="A42" s="3" t="s">
        <v>503</v>
      </c>
      <c r="B42" s="2" t="s">
        <v>251</v>
      </c>
      <c r="C42" s="4">
        <f t="shared" si="0"/>
        <v>0</v>
      </c>
      <c r="D42" s="4">
        <f t="shared" si="1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30" customHeight="1">
      <c r="A43" s="3" t="s">
        <v>504</v>
      </c>
      <c r="B43" s="2" t="s">
        <v>505</v>
      </c>
      <c r="C43" s="4">
        <f t="shared" si="0"/>
        <v>0</v>
      </c>
      <c r="D43" s="4">
        <f t="shared" si="1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30" customHeight="1">
      <c r="A44" s="3" t="s">
        <v>506</v>
      </c>
      <c r="B44" s="2" t="s">
        <v>507</v>
      </c>
      <c r="C44" s="4">
        <f t="shared" si="0"/>
        <v>0</v>
      </c>
      <c r="D44" s="4">
        <f t="shared" si="1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30" customHeight="1">
      <c r="A45" s="3" t="s">
        <v>508</v>
      </c>
      <c r="B45" s="2" t="s">
        <v>509</v>
      </c>
      <c r="C45" s="4">
        <f t="shared" si="0"/>
        <v>0</v>
      </c>
      <c r="D45" s="4">
        <f t="shared" si="1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30" customHeight="1">
      <c r="A46" s="3" t="s">
        <v>510</v>
      </c>
      <c r="B46" s="2" t="s">
        <v>511</v>
      </c>
      <c r="C46" s="4">
        <f t="shared" si="0"/>
        <v>0</v>
      </c>
      <c r="D46" s="4">
        <f t="shared" si="1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ht="30" customHeight="1">
      <c r="A47" s="3" t="s">
        <v>512</v>
      </c>
      <c r="B47" s="2" t="s">
        <v>513</v>
      </c>
      <c r="C47" s="4">
        <f t="shared" si="0"/>
        <v>0</v>
      </c>
      <c r="D47" s="4">
        <f t="shared" si="1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ht="30" customHeight="1">
      <c r="A48" s="3" t="s">
        <v>514</v>
      </c>
      <c r="B48" s="2" t="s">
        <v>515</v>
      </c>
      <c r="C48" s="4">
        <f t="shared" si="0"/>
        <v>0</v>
      </c>
      <c r="D48" s="4">
        <f t="shared" si="1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30" customHeight="1">
      <c r="A49" s="12" t="s">
        <v>516</v>
      </c>
      <c r="B49" s="13" t="s">
        <v>87</v>
      </c>
      <c r="C49" s="11">
        <f t="shared" si="0"/>
        <v>0</v>
      </c>
      <c r="D49" s="11">
        <f t="shared" si="1"/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</row>
    <row r="50" spans="1:10" ht="30" customHeight="1">
      <c r="A50" s="3" t="s">
        <v>517</v>
      </c>
      <c r="B50" s="2" t="s">
        <v>155</v>
      </c>
      <c r="C50" s="4">
        <f t="shared" si="0"/>
        <v>0</v>
      </c>
      <c r="D50" s="4">
        <f t="shared" si="1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ht="30" customHeight="1">
      <c r="A51" s="3" t="s">
        <v>518</v>
      </c>
      <c r="B51" s="2" t="s">
        <v>157</v>
      </c>
      <c r="C51" s="4">
        <f t="shared" si="0"/>
        <v>0</v>
      </c>
      <c r="D51" s="4">
        <f t="shared" si="1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30" customHeight="1">
      <c r="A52" s="3" t="s">
        <v>519</v>
      </c>
      <c r="B52" s="2" t="s">
        <v>159</v>
      </c>
      <c r="C52" s="4">
        <f t="shared" si="0"/>
        <v>0</v>
      </c>
      <c r="D52" s="4">
        <f t="shared" si="1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ht="30" customHeight="1">
      <c r="A53" s="3" t="s">
        <v>520</v>
      </c>
      <c r="B53" s="2" t="s">
        <v>161</v>
      </c>
      <c r="C53" s="4">
        <f t="shared" si="0"/>
        <v>0</v>
      </c>
      <c r="D53" s="4">
        <f t="shared" si="1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ht="30" customHeight="1">
      <c r="A54" s="3" t="s">
        <v>521</v>
      </c>
      <c r="B54" s="2" t="s">
        <v>522</v>
      </c>
      <c r="C54" s="4">
        <f t="shared" si="0"/>
        <v>0</v>
      </c>
      <c r="D54" s="4">
        <f t="shared" si="1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30" customHeight="1">
      <c r="A55" s="3" t="s">
        <v>523</v>
      </c>
      <c r="B55" s="2" t="s">
        <v>524</v>
      </c>
      <c r="C55" s="4">
        <f t="shared" si="0"/>
        <v>0</v>
      </c>
      <c r="D55" s="4">
        <f t="shared" si="1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30" customHeight="1">
      <c r="A56" s="3" t="s">
        <v>525</v>
      </c>
      <c r="B56" s="2" t="s">
        <v>526</v>
      </c>
      <c r="C56" s="4">
        <f t="shared" si="0"/>
        <v>0</v>
      </c>
      <c r="D56" s="4">
        <f t="shared" si="1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ht="30" customHeight="1">
      <c r="A57" s="3" t="s">
        <v>527</v>
      </c>
      <c r="B57" s="2" t="s">
        <v>528</v>
      </c>
      <c r="C57" s="4">
        <f t="shared" si="0"/>
        <v>0</v>
      </c>
      <c r="D57" s="4">
        <f t="shared" si="1"/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ht="30" customHeight="1">
      <c r="A58" s="3" t="s">
        <v>529</v>
      </c>
      <c r="B58" s="2" t="s">
        <v>530</v>
      </c>
      <c r="C58" s="4">
        <f t="shared" si="0"/>
        <v>0</v>
      </c>
      <c r="D58" s="4">
        <f t="shared" si="1"/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ht="20.100000000000001" customHeight="1">
      <c r="A59" s="10" t="s">
        <v>94</v>
      </c>
      <c r="B59" s="13" t="s">
        <v>95</v>
      </c>
      <c r="C59" s="11">
        <f>VLOOKUP("1000",B:U,2,0) + VLOOKUP("2000",B:U,2,0) + VLOOKUP("3000",B:U,2,0)</f>
        <v>6</v>
      </c>
      <c r="D59" s="11">
        <f>VLOOKUP("1000",B:U,3,0) + VLOOKUP("2000",B:U,3,0) + VLOOKUP("3000",B:U,3,0)</f>
        <v>6</v>
      </c>
      <c r="E59" s="11">
        <f>VLOOKUP("1000",B:U,4,0) + VLOOKUP("2000",B:U,4,0) + VLOOKUP("3000",B:U,4,0)</f>
        <v>6</v>
      </c>
      <c r="F59" s="11">
        <f>VLOOKUP("1000",B:U,5,0) + VLOOKUP("2000",B:U,5,0) + VLOOKUP("3000",B:U,5,0)</f>
        <v>6</v>
      </c>
      <c r="G59" s="11">
        <f>VLOOKUP("1000",B:U,6,0) + VLOOKUP("2000",B:U,6,0) + VLOOKUP("3000",B:U,6,0)</f>
        <v>0</v>
      </c>
      <c r="H59" s="11">
        <f>VLOOKUP("1000",B:U,7,0) + VLOOKUP("2000",B:U,7,0) + VLOOKUP("3000",B:U,7,0)</f>
        <v>0</v>
      </c>
      <c r="I59" s="11">
        <f>VLOOKUP("1000",B:U,8,0) + VLOOKUP("2000",B:U,8,0) + VLOOKUP("3000",B:U,8,0)</f>
        <v>0</v>
      </c>
      <c r="J59" s="11">
        <f>VLOOKUP("1000",B:U,9,0) + VLOOKUP("2000",B:U,9,0) + VLOOKUP("3000",B:U,9,0)</f>
        <v>0</v>
      </c>
    </row>
  </sheetData>
  <sheetProtection sheet="1" objects="1" scenarios="1"/>
  <mergeCells count="19">
    <mergeCell ref="A11:A14"/>
    <mergeCell ref="B11:B14"/>
    <mergeCell ref="C11:J11"/>
    <mergeCell ref="C12:D13"/>
    <mergeCell ref="E12:J12"/>
    <mergeCell ref="E13:F13"/>
    <mergeCell ref="G13:H13"/>
    <mergeCell ref="I13:J13"/>
    <mergeCell ref="A8:B8"/>
    <mergeCell ref="C8:G8"/>
    <mergeCell ref="A9:B9"/>
    <mergeCell ref="C9:G9"/>
    <mergeCell ref="A10:J10"/>
    <mergeCell ref="A1:J1"/>
    <mergeCell ref="A2:J2"/>
    <mergeCell ref="A6:B6"/>
    <mergeCell ref="C6:G6"/>
    <mergeCell ref="A7:B7"/>
    <mergeCell ref="C7:G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1" t="s">
        <v>531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9" t="s">
        <v>129</v>
      </c>
      <c r="B2" s="19" t="s">
        <v>53</v>
      </c>
      <c r="C2" s="19" t="s">
        <v>319</v>
      </c>
      <c r="D2" s="19"/>
      <c r="E2" s="19"/>
      <c r="F2" s="19"/>
      <c r="G2" s="19" t="s">
        <v>346</v>
      </c>
      <c r="H2" s="19"/>
      <c r="I2" s="19"/>
      <c r="J2" s="19"/>
      <c r="K2" s="19"/>
    </row>
    <row r="3" spans="1:11" ht="30" customHeight="1">
      <c r="A3" s="19"/>
      <c r="B3" s="19"/>
      <c r="C3" s="19" t="s">
        <v>59</v>
      </c>
      <c r="D3" s="19" t="s">
        <v>181</v>
      </c>
      <c r="E3" s="19"/>
      <c r="F3" s="19"/>
      <c r="G3" s="19" t="s">
        <v>59</v>
      </c>
      <c r="H3" s="19" t="s">
        <v>181</v>
      </c>
      <c r="I3" s="19"/>
      <c r="J3" s="19"/>
      <c r="K3" s="19"/>
    </row>
    <row r="4" spans="1:11" ht="30" customHeight="1">
      <c r="A4" s="19"/>
      <c r="B4" s="19"/>
      <c r="C4" s="19"/>
      <c r="D4" s="2" t="s">
        <v>323</v>
      </c>
      <c r="E4" s="2" t="s">
        <v>324</v>
      </c>
      <c r="F4" s="2" t="s">
        <v>366</v>
      </c>
      <c r="G4" s="19"/>
      <c r="H4" s="2" t="s">
        <v>348</v>
      </c>
      <c r="I4" s="2" t="s">
        <v>532</v>
      </c>
      <c r="J4" s="2" t="s">
        <v>533</v>
      </c>
      <c r="K4" s="2" t="s">
        <v>534</v>
      </c>
    </row>
    <row r="5" spans="1:11" ht="20.100000000000001" customHeight="1">
      <c r="A5" s="19" t="s">
        <v>65</v>
      </c>
      <c r="B5" s="19" t="s">
        <v>66</v>
      </c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H5" s="2" t="s">
        <v>72</v>
      </c>
      <c r="I5" s="2" t="s">
        <v>73</v>
      </c>
      <c r="J5" s="2" t="s">
        <v>74</v>
      </c>
      <c r="K5" s="2" t="s">
        <v>75</v>
      </c>
    </row>
    <row r="6" spans="1:11" ht="30" customHeight="1">
      <c r="A6" s="12" t="s">
        <v>462</v>
      </c>
      <c r="B6" s="13" t="s">
        <v>78</v>
      </c>
      <c r="C6" s="11">
        <f t="shared" ref="C6:C48" si="0">D6+E6+F6</f>
        <v>0</v>
      </c>
      <c r="D6" s="11">
        <v>0</v>
      </c>
      <c r="E6" s="11">
        <v>0</v>
      </c>
      <c r="F6" s="11">
        <v>0</v>
      </c>
      <c r="G6" s="11">
        <f t="shared" ref="G6:G48" si="1">H6+I6+J6+K6</f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30" customHeight="1">
      <c r="A7" s="3" t="s">
        <v>463</v>
      </c>
      <c r="B7" s="2" t="s">
        <v>233</v>
      </c>
      <c r="C7" s="4">
        <f t="shared" si="0"/>
        <v>0</v>
      </c>
      <c r="D7" s="4">
        <v>0</v>
      </c>
      <c r="E7" s="4">
        <v>0</v>
      </c>
      <c r="F7" s="4">
        <v>0</v>
      </c>
      <c r="G7" s="4">
        <f t="shared" si="1"/>
        <v>0</v>
      </c>
      <c r="H7" s="4">
        <v>0</v>
      </c>
      <c r="I7" s="4">
        <v>0</v>
      </c>
      <c r="J7" s="4">
        <v>0</v>
      </c>
      <c r="K7" s="4">
        <v>0</v>
      </c>
    </row>
    <row r="8" spans="1:11" ht="30" customHeight="1">
      <c r="A8" s="3" t="s">
        <v>464</v>
      </c>
      <c r="B8" s="2" t="s">
        <v>465</v>
      </c>
      <c r="C8" s="4">
        <f t="shared" si="0"/>
        <v>0</v>
      </c>
      <c r="D8" s="4">
        <v>0</v>
      </c>
      <c r="E8" s="4">
        <v>0</v>
      </c>
      <c r="F8" s="4">
        <v>0</v>
      </c>
      <c r="G8" s="4">
        <f t="shared" si="1"/>
        <v>0</v>
      </c>
      <c r="H8" s="4">
        <v>0</v>
      </c>
      <c r="I8" s="4">
        <v>0</v>
      </c>
      <c r="J8" s="4">
        <v>0</v>
      </c>
      <c r="K8" s="4">
        <v>0</v>
      </c>
    </row>
    <row r="9" spans="1:11" ht="30" customHeight="1">
      <c r="A9" s="3" t="s">
        <v>466</v>
      </c>
      <c r="B9" s="2" t="s">
        <v>467</v>
      </c>
      <c r="C9" s="4">
        <f t="shared" si="0"/>
        <v>0</v>
      </c>
      <c r="D9" s="4">
        <v>0</v>
      </c>
      <c r="E9" s="4">
        <v>0</v>
      </c>
      <c r="F9" s="4">
        <v>0</v>
      </c>
      <c r="G9" s="4">
        <f t="shared" si="1"/>
        <v>0</v>
      </c>
      <c r="H9" s="4">
        <v>0</v>
      </c>
      <c r="I9" s="4">
        <v>0</v>
      </c>
      <c r="J9" s="4">
        <v>0</v>
      </c>
      <c r="K9" s="4">
        <v>0</v>
      </c>
    </row>
    <row r="10" spans="1:11" ht="30" customHeight="1">
      <c r="A10" s="3" t="s">
        <v>468</v>
      </c>
      <c r="B10" s="2" t="s">
        <v>469</v>
      </c>
      <c r="C10" s="4">
        <f t="shared" si="0"/>
        <v>0</v>
      </c>
      <c r="D10" s="4">
        <v>0</v>
      </c>
      <c r="E10" s="4">
        <v>0</v>
      </c>
      <c r="F10" s="4">
        <v>0</v>
      </c>
      <c r="G10" s="4">
        <f t="shared" si="1"/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30" customHeight="1">
      <c r="A11" s="3" t="s">
        <v>470</v>
      </c>
      <c r="B11" s="2" t="s">
        <v>471</v>
      </c>
      <c r="C11" s="4">
        <f t="shared" si="0"/>
        <v>0</v>
      </c>
      <c r="D11" s="4">
        <v>0</v>
      </c>
      <c r="E11" s="4">
        <v>0</v>
      </c>
      <c r="F11" s="4">
        <v>0</v>
      </c>
      <c r="G11" s="4">
        <f t="shared" si="1"/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30" customHeight="1">
      <c r="A12" s="3" t="s">
        <v>472</v>
      </c>
      <c r="B12" s="2" t="s">
        <v>473</v>
      </c>
      <c r="C12" s="4">
        <f t="shared" si="0"/>
        <v>0</v>
      </c>
      <c r="D12" s="4">
        <v>0</v>
      </c>
      <c r="E12" s="4">
        <v>0</v>
      </c>
      <c r="F12" s="4">
        <v>0</v>
      </c>
      <c r="G12" s="4">
        <f t="shared" si="1"/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30" customHeight="1">
      <c r="A13" s="3" t="s">
        <v>474</v>
      </c>
      <c r="B13" s="2" t="s">
        <v>475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f t="shared" si="1"/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30" customHeight="1">
      <c r="A14" s="3" t="s">
        <v>476</v>
      </c>
      <c r="B14" s="2" t="s">
        <v>477</v>
      </c>
      <c r="C14" s="4">
        <f t="shared" si="0"/>
        <v>0</v>
      </c>
      <c r="D14" s="4">
        <v>0</v>
      </c>
      <c r="E14" s="4">
        <v>0</v>
      </c>
      <c r="F14" s="4">
        <v>0</v>
      </c>
      <c r="G14" s="4">
        <f t="shared" si="1"/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30" customHeight="1">
      <c r="A15" s="3" t="s">
        <v>478</v>
      </c>
      <c r="B15" s="2" t="s">
        <v>479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f t="shared" si="1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30" customHeight="1">
      <c r="A16" s="3" t="s">
        <v>480</v>
      </c>
      <c r="B16" s="2" t="s">
        <v>235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f t="shared" si="1"/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30" customHeight="1">
      <c r="A17" s="3" t="s">
        <v>481</v>
      </c>
      <c r="B17" s="2" t="s">
        <v>237</v>
      </c>
      <c r="C17" s="4">
        <f t="shared" si="0"/>
        <v>0</v>
      </c>
      <c r="D17" s="4">
        <v>0</v>
      </c>
      <c r="E17" s="4">
        <v>0</v>
      </c>
      <c r="F17" s="4">
        <v>0</v>
      </c>
      <c r="G17" s="4">
        <f t="shared" si="1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30" customHeight="1">
      <c r="A18" s="3" t="s">
        <v>482</v>
      </c>
      <c r="B18" s="2" t="s">
        <v>239</v>
      </c>
      <c r="C18" s="4">
        <f t="shared" si="0"/>
        <v>0</v>
      </c>
      <c r="D18" s="4">
        <v>0</v>
      </c>
      <c r="E18" s="4">
        <v>0</v>
      </c>
      <c r="F18" s="4">
        <v>0</v>
      </c>
      <c r="G18" s="4">
        <f t="shared" si="1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30" customHeight="1">
      <c r="A19" s="3" t="s">
        <v>483</v>
      </c>
      <c r="B19" s="2" t="s">
        <v>241</v>
      </c>
      <c r="C19" s="4">
        <f t="shared" si="0"/>
        <v>0</v>
      </c>
      <c r="D19" s="4">
        <v>0</v>
      </c>
      <c r="E19" s="4">
        <v>0</v>
      </c>
      <c r="F19" s="4">
        <v>0</v>
      </c>
      <c r="G19" s="4">
        <f t="shared" si="1"/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30" customHeight="1">
      <c r="A20" s="3" t="s">
        <v>484</v>
      </c>
      <c r="B20" s="2" t="s">
        <v>243</v>
      </c>
      <c r="C20" s="4">
        <f t="shared" si="0"/>
        <v>0</v>
      </c>
      <c r="D20" s="4">
        <v>0</v>
      </c>
      <c r="E20" s="4">
        <v>0</v>
      </c>
      <c r="F20" s="4">
        <v>0</v>
      </c>
      <c r="G20" s="4">
        <f t="shared" si="1"/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30" customHeight="1">
      <c r="A21" s="3" t="s">
        <v>485</v>
      </c>
      <c r="B21" s="2" t="s">
        <v>245</v>
      </c>
      <c r="C21" s="4">
        <f t="shared" si="0"/>
        <v>0</v>
      </c>
      <c r="D21" s="4">
        <v>0</v>
      </c>
      <c r="E21" s="4">
        <v>0</v>
      </c>
      <c r="F21" s="4">
        <v>0</v>
      </c>
      <c r="G21" s="4">
        <f t="shared" si="1"/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30" customHeight="1">
      <c r="A22" s="3" t="s">
        <v>486</v>
      </c>
      <c r="B22" s="2" t="s">
        <v>247</v>
      </c>
      <c r="C22" s="4">
        <f t="shared" si="0"/>
        <v>0</v>
      </c>
      <c r="D22" s="4">
        <v>0</v>
      </c>
      <c r="E22" s="4">
        <v>0</v>
      </c>
      <c r="F22" s="4">
        <v>0</v>
      </c>
      <c r="G22" s="4">
        <f t="shared" si="1"/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30" customHeight="1">
      <c r="A23" s="3" t="s">
        <v>487</v>
      </c>
      <c r="B23" s="2" t="s">
        <v>488</v>
      </c>
      <c r="C23" s="4">
        <f t="shared" si="0"/>
        <v>0</v>
      </c>
      <c r="D23" s="4">
        <v>0</v>
      </c>
      <c r="E23" s="4">
        <v>0</v>
      </c>
      <c r="F23" s="4">
        <v>0</v>
      </c>
      <c r="G23" s="4">
        <f t="shared" si="1"/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30" customHeight="1">
      <c r="A24" s="3" t="s">
        <v>489</v>
      </c>
      <c r="B24" s="2" t="s">
        <v>490</v>
      </c>
      <c r="C24" s="4">
        <f t="shared" si="0"/>
        <v>0</v>
      </c>
      <c r="D24" s="4">
        <v>0</v>
      </c>
      <c r="E24" s="4">
        <v>0</v>
      </c>
      <c r="F24" s="4">
        <v>0</v>
      </c>
      <c r="G24" s="4">
        <f t="shared" si="1"/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30" customHeight="1">
      <c r="A25" s="12" t="s">
        <v>491</v>
      </c>
      <c r="B25" s="13" t="s">
        <v>82</v>
      </c>
      <c r="C25" s="11">
        <f t="shared" si="0"/>
        <v>0</v>
      </c>
      <c r="D25" s="11">
        <v>0</v>
      </c>
      <c r="E25" s="11">
        <v>0</v>
      </c>
      <c r="F25" s="11">
        <v>0</v>
      </c>
      <c r="G25" s="11">
        <f t="shared" si="1"/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30" customHeight="1">
      <c r="A26" s="3" t="s">
        <v>492</v>
      </c>
      <c r="B26" s="2" t="s">
        <v>249</v>
      </c>
      <c r="C26" s="4">
        <f t="shared" si="0"/>
        <v>0</v>
      </c>
      <c r="D26" s="4">
        <v>0</v>
      </c>
      <c r="E26" s="4">
        <v>0</v>
      </c>
      <c r="F26" s="4">
        <v>0</v>
      </c>
      <c r="G26" s="4">
        <f t="shared" si="1"/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30" customHeight="1">
      <c r="A27" s="3" t="s">
        <v>493</v>
      </c>
      <c r="B27" s="2" t="s">
        <v>494</v>
      </c>
      <c r="C27" s="4">
        <f t="shared" si="0"/>
        <v>0</v>
      </c>
      <c r="D27" s="4">
        <v>0</v>
      </c>
      <c r="E27" s="4">
        <v>0</v>
      </c>
      <c r="F27" s="4">
        <v>0</v>
      </c>
      <c r="G27" s="4">
        <f t="shared" si="1"/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30" customHeight="1">
      <c r="A28" s="3" t="s">
        <v>495</v>
      </c>
      <c r="B28" s="2" t="s">
        <v>496</v>
      </c>
      <c r="C28" s="4">
        <f t="shared" si="0"/>
        <v>0</v>
      </c>
      <c r="D28" s="4">
        <v>0</v>
      </c>
      <c r="E28" s="4">
        <v>0</v>
      </c>
      <c r="F28" s="4">
        <v>0</v>
      </c>
      <c r="G28" s="4">
        <f t="shared" si="1"/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30" customHeight="1">
      <c r="A29" s="3" t="s">
        <v>497</v>
      </c>
      <c r="B29" s="2" t="s">
        <v>498</v>
      </c>
      <c r="C29" s="4">
        <f t="shared" si="0"/>
        <v>0</v>
      </c>
      <c r="D29" s="4">
        <v>0</v>
      </c>
      <c r="E29" s="4">
        <v>0</v>
      </c>
      <c r="F29" s="4">
        <v>0</v>
      </c>
      <c r="G29" s="4">
        <f t="shared" si="1"/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30" customHeight="1">
      <c r="A30" s="3" t="s">
        <v>499</v>
      </c>
      <c r="B30" s="2" t="s">
        <v>500</v>
      </c>
      <c r="C30" s="4">
        <f t="shared" si="0"/>
        <v>0</v>
      </c>
      <c r="D30" s="4">
        <v>0</v>
      </c>
      <c r="E30" s="4">
        <v>0</v>
      </c>
      <c r="F30" s="4">
        <v>0</v>
      </c>
      <c r="G30" s="4">
        <f t="shared" si="1"/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30" customHeight="1">
      <c r="A31" s="3" t="s">
        <v>501</v>
      </c>
      <c r="B31" s="2" t="s">
        <v>502</v>
      </c>
      <c r="C31" s="4">
        <f t="shared" si="0"/>
        <v>0</v>
      </c>
      <c r="D31" s="4">
        <v>0</v>
      </c>
      <c r="E31" s="4">
        <v>0</v>
      </c>
      <c r="F31" s="4">
        <v>0</v>
      </c>
      <c r="G31" s="4">
        <f t="shared" si="1"/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30" customHeight="1">
      <c r="A32" s="3" t="s">
        <v>503</v>
      </c>
      <c r="B32" s="2" t="s">
        <v>251</v>
      </c>
      <c r="C32" s="4">
        <f t="shared" si="0"/>
        <v>0</v>
      </c>
      <c r="D32" s="4">
        <v>0</v>
      </c>
      <c r="E32" s="4">
        <v>0</v>
      </c>
      <c r="F32" s="4">
        <v>0</v>
      </c>
      <c r="G32" s="4">
        <f t="shared" si="1"/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30" customHeight="1">
      <c r="A33" s="3" t="s">
        <v>504</v>
      </c>
      <c r="B33" s="2" t="s">
        <v>505</v>
      </c>
      <c r="C33" s="4">
        <f t="shared" si="0"/>
        <v>0</v>
      </c>
      <c r="D33" s="4">
        <v>0</v>
      </c>
      <c r="E33" s="4">
        <v>0</v>
      </c>
      <c r="F33" s="4">
        <v>0</v>
      </c>
      <c r="G33" s="4">
        <f t="shared" si="1"/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30" customHeight="1">
      <c r="A34" s="3" t="s">
        <v>506</v>
      </c>
      <c r="B34" s="2" t="s">
        <v>507</v>
      </c>
      <c r="C34" s="4">
        <f t="shared" si="0"/>
        <v>0</v>
      </c>
      <c r="D34" s="4">
        <v>0</v>
      </c>
      <c r="E34" s="4">
        <v>0</v>
      </c>
      <c r="F34" s="4">
        <v>0</v>
      </c>
      <c r="G34" s="4">
        <f t="shared" si="1"/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30" customHeight="1">
      <c r="A35" s="3" t="s">
        <v>508</v>
      </c>
      <c r="B35" s="2" t="s">
        <v>509</v>
      </c>
      <c r="C35" s="4">
        <f t="shared" si="0"/>
        <v>0</v>
      </c>
      <c r="D35" s="4">
        <v>0</v>
      </c>
      <c r="E35" s="4">
        <v>0</v>
      </c>
      <c r="F35" s="4">
        <v>0</v>
      </c>
      <c r="G35" s="4">
        <f t="shared" si="1"/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30" customHeight="1">
      <c r="A36" s="3" t="s">
        <v>510</v>
      </c>
      <c r="B36" s="2" t="s">
        <v>511</v>
      </c>
      <c r="C36" s="4">
        <f t="shared" si="0"/>
        <v>0</v>
      </c>
      <c r="D36" s="4">
        <v>0</v>
      </c>
      <c r="E36" s="4">
        <v>0</v>
      </c>
      <c r="F36" s="4">
        <v>0</v>
      </c>
      <c r="G36" s="4">
        <f t="shared" si="1"/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30" customHeight="1">
      <c r="A37" s="3" t="s">
        <v>512</v>
      </c>
      <c r="B37" s="2" t="s">
        <v>513</v>
      </c>
      <c r="C37" s="4">
        <f t="shared" si="0"/>
        <v>0</v>
      </c>
      <c r="D37" s="4">
        <v>0</v>
      </c>
      <c r="E37" s="4">
        <v>0</v>
      </c>
      <c r="F37" s="4">
        <v>0</v>
      </c>
      <c r="G37" s="4">
        <f t="shared" si="1"/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30" customHeight="1">
      <c r="A38" s="3" t="s">
        <v>514</v>
      </c>
      <c r="B38" s="2" t="s">
        <v>515</v>
      </c>
      <c r="C38" s="4">
        <f t="shared" si="0"/>
        <v>0</v>
      </c>
      <c r="D38" s="4">
        <v>0</v>
      </c>
      <c r="E38" s="4">
        <v>0</v>
      </c>
      <c r="F38" s="4">
        <v>0</v>
      </c>
      <c r="G38" s="4">
        <f t="shared" si="1"/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30" customHeight="1">
      <c r="A39" s="12" t="s">
        <v>516</v>
      </c>
      <c r="B39" s="13" t="s">
        <v>87</v>
      </c>
      <c r="C39" s="11">
        <f t="shared" si="0"/>
        <v>0</v>
      </c>
      <c r="D39" s="11">
        <v>0</v>
      </c>
      <c r="E39" s="11">
        <v>0</v>
      </c>
      <c r="F39" s="11">
        <v>0</v>
      </c>
      <c r="G39" s="11">
        <f t="shared" si="1"/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30" customHeight="1">
      <c r="A40" s="3" t="s">
        <v>517</v>
      </c>
      <c r="B40" s="2" t="s">
        <v>155</v>
      </c>
      <c r="C40" s="4">
        <f t="shared" si="0"/>
        <v>0</v>
      </c>
      <c r="D40" s="4">
        <v>0</v>
      </c>
      <c r="E40" s="4">
        <v>0</v>
      </c>
      <c r="F40" s="4">
        <v>0</v>
      </c>
      <c r="G40" s="4">
        <f t="shared" si="1"/>
        <v>0</v>
      </c>
      <c r="H40" s="4">
        <v>0</v>
      </c>
      <c r="I40" s="4">
        <v>0</v>
      </c>
      <c r="J40" s="4">
        <v>0</v>
      </c>
      <c r="K40" s="4">
        <v>0</v>
      </c>
    </row>
    <row r="41" spans="1:11" ht="30" customHeight="1">
      <c r="A41" s="3" t="s">
        <v>518</v>
      </c>
      <c r="B41" s="2" t="s">
        <v>157</v>
      </c>
      <c r="C41" s="4">
        <f t="shared" si="0"/>
        <v>0</v>
      </c>
      <c r="D41" s="4">
        <v>0</v>
      </c>
      <c r="E41" s="4">
        <v>0</v>
      </c>
      <c r="F41" s="4">
        <v>0</v>
      </c>
      <c r="G41" s="4">
        <f t="shared" si="1"/>
        <v>0</v>
      </c>
      <c r="H41" s="4">
        <v>0</v>
      </c>
      <c r="I41" s="4">
        <v>0</v>
      </c>
      <c r="J41" s="4">
        <v>0</v>
      </c>
      <c r="K41" s="4">
        <v>0</v>
      </c>
    </row>
    <row r="42" spans="1:11" ht="30" customHeight="1">
      <c r="A42" s="3" t="s">
        <v>519</v>
      </c>
      <c r="B42" s="2" t="s">
        <v>159</v>
      </c>
      <c r="C42" s="4">
        <f t="shared" si="0"/>
        <v>0</v>
      </c>
      <c r="D42" s="4">
        <v>0</v>
      </c>
      <c r="E42" s="4">
        <v>0</v>
      </c>
      <c r="F42" s="4">
        <v>0</v>
      </c>
      <c r="G42" s="4">
        <f t="shared" si="1"/>
        <v>0</v>
      </c>
      <c r="H42" s="4">
        <v>0</v>
      </c>
      <c r="I42" s="4">
        <v>0</v>
      </c>
      <c r="J42" s="4">
        <v>0</v>
      </c>
      <c r="K42" s="4">
        <v>0</v>
      </c>
    </row>
    <row r="43" spans="1:11" ht="30" customHeight="1">
      <c r="A43" s="3" t="s">
        <v>520</v>
      </c>
      <c r="B43" s="2" t="s">
        <v>161</v>
      </c>
      <c r="C43" s="4">
        <f t="shared" si="0"/>
        <v>0</v>
      </c>
      <c r="D43" s="4">
        <v>0</v>
      </c>
      <c r="E43" s="4">
        <v>0</v>
      </c>
      <c r="F43" s="4">
        <v>0</v>
      </c>
      <c r="G43" s="4">
        <f t="shared" si="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ht="30" customHeight="1">
      <c r="A44" s="3" t="s">
        <v>521</v>
      </c>
      <c r="B44" s="2" t="s">
        <v>522</v>
      </c>
      <c r="C44" s="4">
        <f t="shared" si="0"/>
        <v>0</v>
      </c>
      <c r="D44" s="4">
        <v>0</v>
      </c>
      <c r="E44" s="4">
        <v>0</v>
      </c>
      <c r="F44" s="4">
        <v>0</v>
      </c>
      <c r="G44" s="4">
        <f t="shared" si="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ht="30" customHeight="1">
      <c r="A45" s="3" t="s">
        <v>523</v>
      </c>
      <c r="B45" s="2" t="s">
        <v>524</v>
      </c>
      <c r="C45" s="4">
        <f t="shared" si="0"/>
        <v>0</v>
      </c>
      <c r="D45" s="4">
        <v>0</v>
      </c>
      <c r="E45" s="4">
        <v>0</v>
      </c>
      <c r="F45" s="4">
        <v>0</v>
      </c>
      <c r="G45" s="4">
        <f t="shared" si="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ht="30" customHeight="1">
      <c r="A46" s="3" t="s">
        <v>525</v>
      </c>
      <c r="B46" s="2" t="s">
        <v>526</v>
      </c>
      <c r="C46" s="4">
        <f t="shared" si="0"/>
        <v>0</v>
      </c>
      <c r="D46" s="4">
        <v>0</v>
      </c>
      <c r="E46" s="4">
        <v>0</v>
      </c>
      <c r="F46" s="4">
        <v>0</v>
      </c>
      <c r="G46" s="4">
        <f t="shared" si="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ht="30" customHeight="1">
      <c r="A47" s="3" t="s">
        <v>527</v>
      </c>
      <c r="B47" s="2" t="s">
        <v>528</v>
      </c>
      <c r="C47" s="4">
        <f t="shared" si="0"/>
        <v>0</v>
      </c>
      <c r="D47" s="4">
        <v>0</v>
      </c>
      <c r="E47" s="4">
        <v>0</v>
      </c>
      <c r="F47" s="4">
        <v>0</v>
      </c>
      <c r="G47" s="4">
        <f t="shared" si="1"/>
        <v>0</v>
      </c>
      <c r="H47" s="4">
        <v>0</v>
      </c>
      <c r="I47" s="4">
        <v>0</v>
      </c>
      <c r="J47" s="4">
        <v>0</v>
      </c>
      <c r="K47" s="4">
        <v>0</v>
      </c>
    </row>
    <row r="48" spans="1:11" ht="30" customHeight="1">
      <c r="A48" s="3" t="s">
        <v>529</v>
      </c>
      <c r="B48" s="2" t="s">
        <v>530</v>
      </c>
      <c r="C48" s="4">
        <f t="shared" si="0"/>
        <v>0</v>
      </c>
      <c r="D48" s="4">
        <v>0</v>
      </c>
      <c r="E48" s="4">
        <v>0</v>
      </c>
      <c r="F48" s="4">
        <v>0</v>
      </c>
      <c r="G48" s="4">
        <f t="shared" si="1"/>
        <v>0</v>
      </c>
      <c r="H48" s="4">
        <v>0</v>
      </c>
      <c r="I48" s="4">
        <v>0</v>
      </c>
      <c r="J48" s="4">
        <v>0</v>
      </c>
      <c r="K48" s="4">
        <v>0</v>
      </c>
    </row>
    <row r="49" spans="1:10" ht="20.100000000000001" customHeight="1">
      <c r="A49" s="10" t="s">
        <v>94</v>
      </c>
      <c r="B49" s="13" t="s">
        <v>95</v>
      </c>
      <c r="C49" s="11">
        <f>VLOOKUP("1000",B:U,2,0) + VLOOKUP("2000",B:U,2,0) + VLOOKUP("3000",B:U,2,0)</f>
        <v>0</v>
      </c>
      <c r="D49" s="11">
        <f>VLOOKUP("1000",B:U,3,0) + VLOOKUP("2000",B:U,3,0) + VLOOKUP("3000",B:U,3,0)</f>
        <v>0</v>
      </c>
      <c r="E49" s="11">
        <f>VLOOKUP("1000",B:U,4,0) + VLOOKUP("2000",B:U,4,0) + VLOOKUP("3000",B:U,4,0)</f>
        <v>0</v>
      </c>
      <c r="F49" s="11">
        <f>VLOOKUP("1000",B:U,5,0) + VLOOKUP("2000",B:U,5,0) + VLOOKUP("3000",B:U,5,0)</f>
        <v>0</v>
      </c>
      <c r="G49" s="11">
        <f>VLOOKUP("1000",B:U,6,0) + VLOOKUP("2000",B:U,6,0) + VLOOKUP("3000",B:U,6,0)</f>
        <v>0</v>
      </c>
      <c r="H49" s="11">
        <f>VLOOKUP("1000",B:U,7,0) + VLOOKUP("2000",B:U,7,0) + VLOOKUP("3000",B:U,7,0)</f>
        <v>0</v>
      </c>
      <c r="I49" s="11">
        <f>VLOOKUP("1000",B:U,8,0) + VLOOKUP("2000",B:U,8,0) + VLOOKUP("3000",B:U,8,0)</f>
        <v>0</v>
      </c>
      <c r="J49" s="11">
        <f>VLOOKUP("1000",B:U,9,0) + VLOOKUP("2000",B:U,9,0) + VLOOKUP("3000",B:U,9,0)</f>
        <v>0</v>
      </c>
    </row>
  </sheetData>
  <sheetProtection sheet="1" objects="1" scenarios="1"/>
  <mergeCells count="9">
    <mergeCell ref="A1:K1"/>
    <mergeCell ref="A2:A5"/>
    <mergeCell ref="B2:B5"/>
    <mergeCell ref="C2:F2"/>
    <mergeCell ref="G2:K2"/>
    <mergeCell ref="C3:C4"/>
    <mergeCell ref="D3:F3"/>
    <mergeCell ref="G3:G4"/>
    <mergeCell ref="H3:K3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workbookViewId="0"/>
  </sheetViews>
  <sheetFormatPr defaultRowHeight="10.5"/>
  <cols>
    <col min="1" max="1" width="66.85546875" customWidth="1"/>
    <col min="2" max="26" width="17.140625" customWidth="1"/>
  </cols>
  <sheetData>
    <row r="1" spans="1:26" ht="50.1" customHeight="1">
      <c r="A1" s="1" t="s">
        <v>535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9" t="s">
        <v>129</v>
      </c>
      <c r="B2" s="19" t="s">
        <v>53</v>
      </c>
      <c r="C2" s="19" t="s">
        <v>536</v>
      </c>
      <c r="D2" s="19"/>
      <c r="E2" s="19"/>
      <c r="F2" s="19"/>
      <c r="G2" s="19"/>
      <c r="H2" s="19"/>
      <c r="I2" s="19"/>
      <c r="J2" s="19"/>
      <c r="K2" s="19" t="s">
        <v>537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0" customHeight="1">
      <c r="A3" s="19"/>
      <c r="B3" s="19"/>
      <c r="C3" s="19"/>
      <c r="D3" s="23"/>
      <c r="E3" s="23"/>
      <c r="F3" s="23"/>
      <c r="G3" s="23"/>
      <c r="H3" s="23"/>
      <c r="I3" s="23"/>
      <c r="J3" s="23"/>
      <c r="K3" s="19" t="s">
        <v>538</v>
      </c>
      <c r="L3" s="19"/>
      <c r="M3" s="19"/>
      <c r="N3" s="19"/>
      <c r="O3" s="19"/>
      <c r="P3" s="19"/>
      <c r="Q3" s="19"/>
      <c r="R3" s="19"/>
      <c r="S3" s="19" t="s">
        <v>539</v>
      </c>
      <c r="T3" s="19"/>
      <c r="U3" s="19"/>
      <c r="V3" s="19"/>
      <c r="W3" s="19"/>
      <c r="X3" s="19"/>
      <c r="Y3" s="19"/>
      <c r="Z3" s="19"/>
    </row>
    <row r="4" spans="1:26" ht="30" customHeight="1">
      <c r="A4" s="19"/>
      <c r="B4" s="19"/>
      <c r="C4" s="19" t="s">
        <v>59</v>
      </c>
      <c r="D4" s="19"/>
      <c r="E4" s="19" t="s">
        <v>181</v>
      </c>
      <c r="F4" s="19"/>
      <c r="G4" s="19"/>
      <c r="H4" s="19"/>
      <c r="I4" s="19"/>
      <c r="J4" s="19"/>
      <c r="K4" s="19" t="s">
        <v>59</v>
      </c>
      <c r="L4" s="19"/>
      <c r="M4" s="19" t="s">
        <v>181</v>
      </c>
      <c r="N4" s="19"/>
      <c r="O4" s="19"/>
      <c r="P4" s="19"/>
      <c r="Q4" s="19"/>
      <c r="R4" s="19"/>
      <c r="S4" s="19" t="s">
        <v>59</v>
      </c>
      <c r="T4" s="19"/>
      <c r="U4" s="19" t="s">
        <v>181</v>
      </c>
      <c r="V4" s="19"/>
      <c r="W4" s="19"/>
      <c r="X4" s="19"/>
      <c r="Y4" s="19"/>
      <c r="Z4" s="19"/>
    </row>
    <row r="5" spans="1:26" ht="30" customHeight="1">
      <c r="A5" s="19"/>
      <c r="B5" s="19"/>
      <c r="C5" s="19"/>
      <c r="D5" s="23"/>
      <c r="E5" s="19" t="s">
        <v>540</v>
      </c>
      <c r="F5" s="19"/>
      <c r="G5" s="19" t="s">
        <v>541</v>
      </c>
      <c r="H5" s="19"/>
      <c r="I5" s="19" t="s">
        <v>542</v>
      </c>
      <c r="J5" s="19"/>
      <c r="K5" s="19"/>
      <c r="L5" s="23"/>
      <c r="M5" s="19" t="s">
        <v>540</v>
      </c>
      <c r="N5" s="19"/>
      <c r="O5" s="19" t="s">
        <v>541</v>
      </c>
      <c r="P5" s="19"/>
      <c r="Q5" s="19" t="s">
        <v>542</v>
      </c>
      <c r="R5" s="19"/>
      <c r="S5" s="19"/>
      <c r="T5" s="23"/>
      <c r="U5" s="19" t="s">
        <v>540</v>
      </c>
      <c r="V5" s="19"/>
      <c r="W5" s="19" t="s">
        <v>541</v>
      </c>
      <c r="X5" s="19"/>
      <c r="Y5" s="19" t="s">
        <v>542</v>
      </c>
      <c r="Z5" s="19"/>
    </row>
    <row r="6" spans="1:26" ht="30" customHeight="1">
      <c r="A6" s="19"/>
      <c r="B6" s="19"/>
      <c r="C6" s="2" t="s">
        <v>460</v>
      </c>
      <c r="D6" s="2" t="s">
        <v>461</v>
      </c>
      <c r="E6" s="2" t="s">
        <v>460</v>
      </c>
      <c r="F6" s="2" t="s">
        <v>461</v>
      </c>
      <c r="G6" s="2" t="s">
        <v>460</v>
      </c>
      <c r="H6" s="2" t="s">
        <v>461</v>
      </c>
      <c r="I6" s="2" t="s">
        <v>460</v>
      </c>
      <c r="J6" s="2" t="s">
        <v>461</v>
      </c>
      <c r="K6" s="2" t="s">
        <v>460</v>
      </c>
      <c r="L6" s="2" t="s">
        <v>461</v>
      </c>
      <c r="M6" s="2" t="s">
        <v>460</v>
      </c>
      <c r="N6" s="2" t="s">
        <v>461</v>
      </c>
      <c r="O6" s="2" t="s">
        <v>460</v>
      </c>
      <c r="P6" s="2" t="s">
        <v>461</v>
      </c>
      <c r="Q6" s="2" t="s">
        <v>460</v>
      </c>
      <c r="R6" s="2" t="s">
        <v>461</v>
      </c>
      <c r="S6" s="2" t="s">
        <v>460</v>
      </c>
      <c r="T6" s="2" t="s">
        <v>461</v>
      </c>
      <c r="U6" s="2" t="s">
        <v>460</v>
      </c>
      <c r="V6" s="2" t="s">
        <v>461</v>
      </c>
      <c r="W6" s="2" t="s">
        <v>460</v>
      </c>
      <c r="X6" s="2" t="s">
        <v>461</v>
      </c>
      <c r="Y6" s="2" t="s">
        <v>460</v>
      </c>
      <c r="Z6" s="2" t="s">
        <v>461</v>
      </c>
    </row>
    <row r="7" spans="1:26" ht="20.100000000000001" customHeight="1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127</v>
      </c>
      <c r="M7" s="2" t="s">
        <v>128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277</v>
      </c>
      <c r="S7" s="2" t="s">
        <v>278</v>
      </c>
      <c r="T7" s="2" t="s">
        <v>279</v>
      </c>
      <c r="U7" s="2" t="s">
        <v>280</v>
      </c>
      <c r="V7" s="2" t="s">
        <v>281</v>
      </c>
      <c r="W7" s="2" t="s">
        <v>282</v>
      </c>
      <c r="X7" s="2" t="s">
        <v>283</v>
      </c>
      <c r="Y7" s="2" t="s">
        <v>284</v>
      </c>
      <c r="Z7" s="2" t="s">
        <v>285</v>
      </c>
    </row>
    <row r="8" spans="1:26" ht="30" customHeight="1">
      <c r="A8" s="12" t="s">
        <v>462</v>
      </c>
      <c r="B8" s="13" t="s">
        <v>78</v>
      </c>
      <c r="C8" s="11">
        <f t="shared" ref="C8:C50" si="0">E8+G8+I8</f>
        <v>6</v>
      </c>
      <c r="D8" s="11">
        <f t="shared" ref="D8:D50" si="1">F8+H8+J8</f>
        <v>6</v>
      </c>
      <c r="E8" s="11">
        <v>6</v>
      </c>
      <c r="F8" s="11">
        <v>6</v>
      </c>
      <c r="G8" s="11">
        <v>0</v>
      </c>
      <c r="H8" s="11">
        <v>0</v>
      </c>
      <c r="I8" s="11">
        <v>0</v>
      </c>
      <c r="J8" s="11">
        <v>0</v>
      </c>
      <c r="K8" s="11">
        <f t="shared" ref="K8:K50" si="2">M8+O8+Q8</f>
        <v>0</v>
      </c>
      <c r="L8" s="11">
        <f t="shared" ref="L8:L50" si="3">N8+P8+R8</f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f t="shared" ref="S8:S50" si="4">U8+W8+Y8</f>
        <v>0</v>
      </c>
      <c r="T8" s="11">
        <f t="shared" ref="T8:T50" si="5">V8+X8+Z8</f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</row>
    <row r="9" spans="1:26" ht="30" customHeight="1">
      <c r="A9" s="3" t="s">
        <v>463</v>
      </c>
      <c r="B9" s="2" t="s">
        <v>233</v>
      </c>
      <c r="C9" s="4">
        <f t="shared" si="0"/>
        <v>0</v>
      </c>
      <c r="D9" s="4">
        <f t="shared" si="1"/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 t="shared" si="2"/>
        <v>0</v>
      </c>
      <c r="L9" s="4">
        <f t="shared" si="3"/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4"/>
        <v>0</v>
      </c>
      <c r="T9" s="4">
        <f t="shared" si="5"/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</row>
    <row r="10" spans="1:26" ht="30" customHeight="1">
      <c r="A10" s="3" t="s">
        <v>464</v>
      </c>
      <c r="B10" s="2" t="s">
        <v>465</v>
      </c>
      <c r="C10" s="4">
        <f t="shared" si="0"/>
        <v>0</v>
      </c>
      <c r="D10" s="4">
        <f t="shared" si="1"/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2"/>
        <v>0</v>
      </c>
      <c r="L10" s="4">
        <f t="shared" si="3"/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4"/>
        <v>0</v>
      </c>
      <c r="T10" s="4">
        <f t="shared" si="5"/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</row>
    <row r="11" spans="1:26" ht="30" customHeight="1">
      <c r="A11" s="3" t="s">
        <v>466</v>
      </c>
      <c r="B11" s="2" t="s">
        <v>467</v>
      </c>
      <c r="C11" s="4">
        <f t="shared" si="0"/>
        <v>2</v>
      </c>
      <c r="D11" s="4">
        <f t="shared" si="1"/>
        <v>2</v>
      </c>
      <c r="E11" s="4">
        <v>2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f t="shared" si="2"/>
        <v>0</v>
      </c>
      <c r="L11" s="4">
        <f t="shared" si="3"/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4"/>
        <v>0</v>
      </c>
      <c r="T11" s="4">
        <f t="shared" si="5"/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</row>
    <row r="12" spans="1:26" ht="30" customHeight="1">
      <c r="A12" s="3" t="s">
        <v>468</v>
      </c>
      <c r="B12" s="2" t="s">
        <v>469</v>
      </c>
      <c r="C12" s="4">
        <f t="shared" si="0"/>
        <v>0</v>
      </c>
      <c r="D12" s="4">
        <f t="shared" si="1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2"/>
        <v>0</v>
      </c>
      <c r="L12" s="4">
        <f t="shared" si="3"/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4"/>
        <v>0</v>
      </c>
      <c r="T12" s="4">
        <f t="shared" si="5"/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</row>
    <row r="13" spans="1:26" ht="30" customHeight="1">
      <c r="A13" s="3" t="s">
        <v>470</v>
      </c>
      <c r="B13" s="2" t="s">
        <v>471</v>
      </c>
      <c r="C13" s="4">
        <f t="shared" si="0"/>
        <v>0</v>
      </c>
      <c r="D13" s="4">
        <f t="shared" si="1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2"/>
        <v>0</v>
      </c>
      <c r="L13" s="4">
        <f t="shared" si="3"/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si="4"/>
        <v>0</v>
      </c>
      <c r="T13" s="4">
        <f t="shared" si="5"/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</row>
    <row r="14" spans="1:26" ht="30" customHeight="1">
      <c r="A14" s="3" t="s">
        <v>472</v>
      </c>
      <c r="B14" s="2" t="s">
        <v>473</v>
      </c>
      <c r="C14" s="4">
        <f t="shared" si="0"/>
        <v>0</v>
      </c>
      <c r="D14" s="4">
        <f t="shared" si="1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 t="shared" si="2"/>
        <v>0</v>
      </c>
      <c r="L14" s="4">
        <f t="shared" si="3"/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4"/>
        <v>0</v>
      </c>
      <c r="T14" s="4">
        <f t="shared" si="5"/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ht="30" customHeight="1">
      <c r="A15" s="3" t="s">
        <v>474</v>
      </c>
      <c r="B15" s="2" t="s">
        <v>475</v>
      </c>
      <c r="C15" s="4">
        <f t="shared" si="0"/>
        <v>0</v>
      </c>
      <c r="D15" s="4">
        <f t="shared" si="1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2"/>
        <v>0</v>
      </c>
      <c r="L15" s="4">
        <f t="shared" si="3"/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4"/>
        <v>0</v>
      </c>
      <c r="T15" s="4">
        <f t="shared" si="5"/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</row>
    <row r="16" spans="1:26" ht="30" customHeight="1">
      <c r="A16" s="3" t="s">
        <v>476</v>
      </c>
      <c r="B16" s="2" t="s">
        <v>477</v>
      </c>
      <c r="C16" s="4">
        <f t="shared" si="0"/>
        <v>0</v>
      </c>
      <c r="D16" s="4">
        <f t="shared" si="1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2"/>
        <v>0</v>
      </c>
      <c r="L16" s="4">
        <f t="shared" si="3"/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4"/>
        <v>0</v>
      </c>
      <c r="T16" s="4">
        <f t="shared" si="5"/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</row>
    <row r="17" spans="1:26" ht="30" customHeight="1">
      <c r="A17" s="3" t="s">
        <v>478</v>
      </c>
      <c r="B17" s="2" t="s">
        <v>479</v>
      </c>
      <c r="C17" s="4">
        <f t="shared" si="0"/>
        <v>0</v>
      </c>
      <c r="D17" s="4">
        <f t="shared" si="1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 t="shared" si="2"/>
        <v>0</v>
      </c>
      <c r="L17" s="4">
        <f t="shared" si="3"/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4"/>
        <v>0</v>
      </c>
      <c r="T17" s="4">
        <f t="shared" si="5"/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</row>
    <row r="18" spans="1:26" ht="30" customHeight="1">
      <c r="A18" s="3" t="s">
        <v>480</v>
      </c>
      <c r="B18" s="2" t="s">
        <v>235</v>
      </c>
      <c r="C18" s="4">
        <f t="shared" si="0"/>
        <v>0</v>
      </c>
      <c r="D18" s="4">
        <f t="shared" si="1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2"/>
        <v>0</v>
      </c>
      <c r="L18" s="4">
        <f t="shared" si="3"/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4"/>
        <v>0</v>
      </c>
      <c r="T18" s="4">
        <f t="shared" si="5"/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</row>
    <row r="19" spans="1:26" ht="30" customHeight="1">
      <c r="A19" s="3" t="s">
        <v>481</v>
      </c>
      <c r="B19" s="2" t="s">
        <v>237</v>
      </c>
      <c r="C19" s="4">
        <f t="shared" si="0"/>
        <v>1</v>
      </c>
      <c r="D19" s="4">
        <f t="shared" si="1"/>
        <v>1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f t="shared" si="2"/>
        <v>0</v>
      </c>
      <c r="L19" s="4">
        <f t="shared" si="3"/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4"/>
        <v>0</v>
      </c>
      <c r="T19" s="4">
        <f t="shared" si="5"/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</row>
    <row r="20" spans="1:26" ht="30" customHeight="1">
      <c r="A20" s="3" t="s">
        <v>482</v>
      </c>
      <c r="B20" s="2" t="s">
        <v>239</v>
      </c>
      <c r="C20" s="4">
        <f t="shared" si="0"/>
        <v>0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2"/>
        <v>0</v>
      </c>
      <c r="L20" s="4">
        <f t="shared" si="3"/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4"/>
        <v>0</v>
      </c>
      <c r="T20" s="4">
        <f t="shared" si="5"/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</row>
    <row r="21" spans="1:26" ht="30" customHeight="1">
      <c r="A21" s="3" t="s">
        <v>483</v>
      </c>
      <c r="B21" s="2" t="s">
        <v>241</v>
      </c>
      <c r="C21" s="4">
        <f t="shared" si="0"/>
        <v>5</v>
      </c>
      <c r="D21" s="4">
        <f t="shared" si="1"/>
        <v>5</v>
      </c>
      <c r="E21" s="4">
        <v>5</v>
      </c>
      <c r="F21" s="4">
        <v>5</v>
      </c>
      <c r="G21" s="4">
        <v>0</v>
      </c>
      <c r="H21" s="4">
        <v>0</v>
      </c>
      <c r="I21" s="4">
        <v>0</v>
      </c>
      <c r="J21" s="4">
        <v>0</v>
      </c>
      <c r="K21" s="4">
        <f t="shared" si="2"/>
        <v>0</v>
      </c>
      <c r="L21" s="4">
        <f t="shared" si="3"/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4"/>
        <v>0</v>
      </c>
      <c r="T21" s="4">
        <f t="shared" si="5"/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</row>
    <row r="22" spans="1:26" ht="30" customHeight="1">
      <c r="A22" s="3" t="s">
        <v>484</v>
      </c>
      <c r="B22" s="2" t="s">
        <v>243</v>
      </c>
      <c r="C22" s="4">
        <f t="shared" si="0"/>
        <v>0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 t="shared" si="2"/>
        <v>0</v>
      </c>
      <c r="L22" s="4">
        <f t="shared" si="3"/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4"/>
        <v>0</v>
      </c>
      <c r="T22" s="4">
        <f t="shared" si="5"/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30" customHeight="1">
      <c r="A23" s="3" t="s">
        <v>485</v>
      </c>
      <c r="B23" s="2" t="s">
        <v>245</v>
      </c>
      <c r="C23" s="4">
        <f t="shared" si="0"/>
        <v>0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f t="shared" si="2"/>
        <v>0</v>
      </c>
      <c r="L23" s="4">
        <f t="shared" si="3"/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4"/>
        <v>0</v>
      </c>
      <c r="T23" s="4">
        <f t="shared" si="5"/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</row>
    <row r="24" spans="1:26" ht="30" customHeight="1">
      <c r="A24" s="3" t="s">
        <v>486</v>
      </c>
      <c r="B24" s="2" t="s">
        <v>247</v>
      </c>
      <c r="C24" s="4">
        <f t="shared" si="0"/>
        <v>0</v>
      </c>
      <c r="D24" s="4">
        <f t="shared" si="1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f t="shared" si="2"/>
        <v>0</v>
      </c>
      <c r="L24" s="4">
        <f t="shared" si="3"/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4"/>
        <v>0</v>
      </c>
      <c r="T24" s="4">
        <f t="shared" si="5"/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</row>
    <row r="25" spans="1:26" ht="30" customHeight="1">
      <c r="A25" s="3" t="s">
        <v>487</v>
      </c>
      <c r="B25" s="2" t="s">
        <v>488</v>
      </c>
      <c r="C25" s="4">
        <f t="shared" si="0"/>
        <v>0</v>
      </c>
      <c r="D25" s="4">
        <f t="shared" si="1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f t="shared" si="2"/>
        <v>0</v>
      </c>
      <c r="L25" s="4">
        <f t="shared" si="3"/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4"/>
        <v>0</v>
      </c>
      <c r="T25" s="4">
        <f t="shared" si="5"/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</row>
    <row r="26" spans="1:26" ht="30" customHeight="1">
      <c r="A26" s="3" t="s">
        <v>489</v>
      </c>
      <c r="B26" s="2" t="s">
        <v>490</v>
      </c>
      <c r="C26" s="4">
        <f t="shared" si="0"/>
        <v>0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 t="shared" si="2"/>
        <v>0</v>
      </c>
      <c r="L26" s="4">
        <f t="shared" si="3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4"/>
        <v>0</v>
      </c>
      <c r="T26" s="4">
        <f t="shared" si="5"/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</row>
    <row r="27" spans="1:26" ht="30" customHeight="1">
      <c r="A27" s="12" t="s">
        <v>491</v>
      </c>
      <c r="B27" s="13" t="s">
        <v>82</v>
      </c>
      <c r="C27" s="11">
        <f t="shared" si="0"/>
        <v>0</v>
      </c>
      <c r="D27" s="11">
        <f t="shared" si="1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2"/>
        <v>0</v>
      </c>
      <c r="L27" s="11">
        <f t="shared" si="3"/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f t="shared" si="4"/>
        <v>0</v>
      </c>
      <c r="T27" s="11">
        <f t="shared" si="5"/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26" ht="30" customHeight="1">
      <c r="A28" s="3" t="s">
        <v>492</v>
      </c>
      <c r="B28" s="2" t="s">
        <v>249</v>
      </c>
      <c r="C28" s="4">
        <f t="shared" si="0"/>
        <v>0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 t="shared" si="2"/>
        <v>0</v>
      </c>
      <c r="L28" s="4">
        <f t="shared" si="3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4"/>
        <v>0</v>
      </c>
      <c r="T28" s="4">
        <f t="shared" si="5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</row>
    <row r="29" spans="1:26" ht="30" customHeight="1">
      <c r="A29" s="3" t="s">
        <v>493</v>
      </c>
      <c r="B29" s="2" t="s">
        <v>494</v>
      </c>
      <c r="C29" s="4">
        <f t="shared" si="0"/>
        <v>0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f t="shared" si="2"/>
        <v>0</v>
      </c>
      <c r="L29" s="4">
        <f t="shared" si="3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4"/>
        <v>0</v>
      </c>
      <c r="T29" s="4">
        <f t="shared" si="5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</row>
    <row r="30" spans="1:26" ht="30" customHeight="1">
      <c r="A30" s="3" t="s">
        <v>495</v>
      </c>
      <c r="B30" s="2" t="s">
        <v>496</v>
      </c>
      <c r="C30" s="4">
        <f t="shared" si="0"/>
        <v>0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f t="shared" si="2"/>
        <v>0</v>
      </c>
      <c r="L30" s="4">
        <f t="shared" si="3"/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4"/>
        <v>0</v>
      </c>
      <c r="T30" s="4">
        <f t="shared" si="5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</row>
    <row r="31" spans="1:26" ht="30" customHeight="1">
      <c r="A31" s="3" t="s">
        <v>497</v>
      </c>
      <c r="B31" s="2" t="s">
        <v>498</v>
      </c>
      <c r="C31" s="4">
        <f t="shared" si="0"/>
        <v>0</v>
      </c>
      <c r="D31" s="4">
        <f t="shared" si="1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 t="shared" si="2"/>
        <v>0</v>
      </c>
      <c r="L31" s="4">
        <f t="shared" si="3"/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4"/>
        <v>0</v>
      </c>
      <c r="T31" s="4">
        <f t="shared" si="5"/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</row>
    <row r="32" spans="1:26" ht="30" customHeight="1">
      <c r="A32" s="3" t="s">
        <v>499</v>
      </c>
      <c r="B32" s="2" t="s">
        <v>500</v>
      </c>
      <c r="C32" s="4">
        <f t="shared" si="0"/>
        <v>0</v>
      </c>
      <c r="D32" s="4">
        <f t="shared" si="1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 t="shared" si="2"/>
        <v>0</v>
      </c>
      <c r="L32" s="4">
        <f t="shared" si="3"/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4"/>
        <v>0</v>
      </c>
      <c r="T32" s="4">
        <f t="shared" si="5"/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</row>
    <row r="33" spans="1:26" ht="30" customHeight="1">
      <c r="A33" s="3" t="s">
        <v>501</v>
      </c>
      <c r="B33" s="2" t="s">
        <v>502</v>
      </c>
      <c r="C33" s="4">
        <f t="shared" si="0"/>
        <v>0</v>
      </c>
      <c r="D33" s="4">
        <f t="shared" si="1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 t="shared" si="2"/>
        <v>0</v>
      </c>
      <c r="L33" s="4">
        <f t="shared" si="3"/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4"/>
        <v>0</v>
      </c>
      <c r="T33" s="4">
        <f t="shared" si="5"/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</row>
    <row r="34" spans="1:26" ht="30" customHeight="1">
      <c r="A34" s="3" t="s">
        <v>503</v>
      </c>
      <c r="B34" s="2" t="s">
        <v>251</v>
      </c>
      <c r="C34" s="4">
        <f t="shared" si="0"/>
        <v>0</v>
      </c>
      <c r="D34" s="4">
        <f t="shared" si="1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 t="shared" si="2"/>
        <v>0</v>
      </c>
      <c r="L34" s="4">
        <f t="shared" si="3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4"/>
        <v>0</v>
      </c>
      <c r="T34" s="4">
        <f t="shared" si="5"/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</row>
    <row r="35" spans="1:26" ht="30" customHeight="1">
      <c r="A35" s="3" t="s">
        <v>504</v>
      </c>
      <c r="B35" s="2" t="s">
        <v>505</v>
      </c>
      <c r="C35" s="4">
        <f t="shared" si="0"/>
        <v>0</v>
      </c>
      <c r="D35" s="4">
        <f t="shared" si="1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 t="shared" si="2"/>
        <v>0</v>
      </c>
      <c r="L35" s="4">
        <f t="shared" si="3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4"/>
        <v>0</v>
      </c>
      <c r="T35" s="4">
        <f t="shared" si="5"/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</row>
    <row r="36" spans="1:26" ht="30" customHeight="1">
      <c r="A36" s="3" t="s">
        <v>506</v>
      </c>
      <c r="B36" s="2" t="s">
        <v>507</v>
      </c>
      <c r="C36" s="4">
        <f t="shared" si="0"/>
        <v>0</v>
      </c>
      <c r="D36" s="4">
        <f t="shared" si="1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 t="shared" si="2"/>
        <v>0</v>
      </c>
      <c r="L36" s="4">
        <f t="shared" si="3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4"/>
        <v>0</v>
      </c>
      <c r="T36" s="4">
        <f t="shared" si="5"/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</row>
    <row r="37" spans="1:26" ht="30" customHeight="1">
      <c r="A37" s="3" t="s">
        <v>508</v>
      </c>
      <c r="B37" s="2" t="s">
        <v>509</v>
      </c>
      <c r="C37" s="4">
        <f t="shared" si="0"/>
        <v>0</v>
      </c>
      <c r="D37" s="4">
        <f t="shared" si="1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 t="shared" si="2"/>
        <v>0</v>
      </c>
      <c r="L37" s="4">
        <f t="shared" si="3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4"/>
        <v>0</v>
      </c>
      <c r="T37" s="4">
        <f t="shared" si="5"/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</row>
    <row r="38" spans="1:26" ht="30" customHeight="1">
      <c r="A38" s="3" t="s">
        <v>510</v>
      </c>
      <c r="B38" s="2" t="s">
        <v>511</v>
      </c>
      <c r="C38" s="4">
        <f t="shared" si="0"/>
        <v>0</v>
      </c>
      <c r="D38" s="4">
        <f t="shared" si="1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 t="shared" si="2"/>
        <v>0</v>
      </c>
      <c r="L38" s="4">
        <f t="shared" si="3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4"/>
        <v>0</v>
      </c>
      <c r="T38" s="4">
        <f t="shared" si="5"/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</row>
    <row r="39" spans="1:26" ht="30" customHeight="1">
      <c r="A39" s="3" t="s">
        <v>512</v>
      </c>
      <c r="B39" s="2" t="s">
        <v>513</v>
      </c>
      <c r="C39" s="4">
        <f t="shared" si="0"/>
        <v>0</v>
      </c>
      <c r="D39" s="4">
        <f t="shared" si="1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f t="shared" si="2"/>
        <v>0</v>
      </c>
      <c r="L39" s="4">
        <f t="shared" si="3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4"/>
        <v>0</v>
      </c>
      <c r="T39" s="4">
        <f t="shared" si="5"/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</row>
    <row r="40" spans="1:26" ht="30" customHeight="1">
      <c r="A40" s="3" t="s">
        <v>514</v>
      </c>
      <c r="B40" s="2" t="s">
        <v>515</v>
      </c>
      <c r="C40" s="4">
        <f t="shared" si="0"/>
        <v>0</v>
      </c>
      <c r="D40" s="4">
        <f t="shared" si="1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f t="shared" si="2"/>
        <v>0</v>
      </c>
      <c r="L40" s="4">
        <f t="shared" si="3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4"/>
        <v>0</v>
      </c>
      <c r="T40" s="4">
        <f t="shared" si="5"/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</row>
    <row r="41" spans="1:26" ht="30" customHeight="1">
      <c r="A41" s="12" t="s">
        <v>516</v>
      </c>
      <c r="B41" s="13" t="s">
        <v>87</v>
      </c>
      <c r="C41" s="11">
        <f t="shared" si="0"/>
        <v>0</v>
      </c>
      <c r="D41" s="11">
        <f t="shared" si="1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2"/>
        <v>0</v>
      </c>
      <c r="L41" s="11">
        <f t="shared" si="3"/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f t="shared" si="4"/>
        <v>0</v>
      </c>
      <c r="T41" s="11">
        <f t="shared" si="5"/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</row>
    <row r="42" spans="1:26" ht="30" customHeight="1">
      <c r="A42" s="3" t="s">
        <v>517</v>
      </c>
      <c r="B42" s="2" t="s">
        <v>155</v>
      </c>
      <c r="C42" s="4">
        <f t="shared" si="0"/>
        <v>0</v>
      </c>
      <c r="D42" s="4">
        <f t="shared" si="1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f t="shared" si="2"/>
        <v>0</v>
      </c>
      <c r="L42" s="4">
        <f t="shared" si="3"/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4"/>
        <v>0</v>
      </c>
      <c r="T42" s="4">
        <f t="shared" si="5"/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</row>
    <row r="43" spans="1:26" ht="30" customHeight="1">
      <c r="A43" s="3" t="s">
        <v>518</v>
      </c>
      <c r="B43" s="2" t="s">
        <v>157</v>
      </c>
      <c r="C43" s="4">
        <f t="shared" si="0"/>
        <v>0</v>
      </c>
      <c r="D43" s="4">
        <f t="shared" si="1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 t="shared" si="2"/>
        <v>0</v>
      </c>
      <c r="L43" s="4">
        <f t="shared" si="3"/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4"/>
        <v>0</v>
      </c>
      <c r="T43" s="4">
        <f t="shared" si="5"/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</row>
    <row r="44" spans="1:26" ht="30" customHeight="1">
      <c r="A44" s="3" t="s">
        <v>519</v>
      </c>
      <c r="B44" s="2" t="s">
        <v>159</v>
      </c>
      <c r="C44" s="4">
        <f t="shared" si="0"/>
        <v>0</v>
      </c>
      <c r="D44" s="4">
        <f t="shared" si="1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 t="shared" si="2"/>
        <v>0</v>
      </c>
      <c r="L44" s="4">
        <f t="shared" si="3"/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4"/>
        <v>0</v>
      </c>
      <c r="T44" s="4">
        <f t="shared" si="5"/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</row>
    <row r="45" spans="1:26" ht="30" customHeight="1">
      <c r="A45" s="3" t="s">
        <v>520</v>
      </c>
      <c r="B45" s="2" t="s">
        <v>161</v>
      </c>
      <c r="C45" s="4">
        <f t="shared" si="0"/>
        <v>0</v>
      </c>
      <c r="D45" s="4">
        <f t="shared" si="1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 t="shared" si="2"/>
        <v>0</v>
      </c>
      <c r="L45" s="4">
        <f t="shared" si="3"/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4"/>
        <v>0</v>
      </c>
      <c r="T45" s="4">
        <f t="shared" si="5"/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6" spans="1:26" ht="30" customHeight="1">
      <c r="A46" s="3" t="s">
        <v>521</v>
      </c>
      <c r="B46" s="2" t="s">
        <v>522</v>
      </c>
      <c r="C46" s="4">
        <f t="shared" si="0"/>
        <v>0</v>
      </c>
      <c r="D46" s="4">
        <f t="shared" si="1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f t="shared" si="2"/>
        <v>0</v>
      </c>
      <c r="L46" s="4">
        <f t="shared" si="3"/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4"/>
        <v>0</v>
      </c>
      <c r="T46" s="4">
        <f t="shared" si="5"/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</row>
    <row r="47" spans="1:26" ht="30" customHeight="1">
      <c r="A47" s="3" t="s">
        <v>523</v>
      </c>
      <c r="B47" s="2" t="s">
        <v>524</v>
      </c>
      <c r="C47" s="4">
        <f t="shared" si="0"/>
        <v>0</v>
      </c>
      <c r="D47" s="4">
        <f t="shared" si="1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f t="shared" si="2"/>
        <v>0</v>
      </c>
      <c r="L47" s="4">
        <f t="shared" si="3"/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4"/>
        <v>0</v>
      </c>
      <c r="T47" s="4">
        <f t="shared" si="5"/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</row>
    <row r="48" spans="1:26" ht="30" customHeight="1">
      <c r="A48" s="3" t="s">
        <v>525</v>
      </c>
      <c r="B48" s="2" t="s">
        <v>526</v>
      </c>
      <c r="C48" s="4">
        <f t="shared" si="0"/>
        <v>0</v>
      </c>
      <c r="D48" s="4">
        <f t="shared" si="1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 t="shared" si="2"/>
        <v>0</v>
      </c>
      <c r="L48" s="4">
        <f t="shared" si="3"/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4"/>
        <v>0</v>
      </c>
      <c r="T48" s="4">
        <f t="shared" si="5"/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</row>
    <row r="49" spans="1:26" ht="30" customHeight="1">
      <c r="A49" s="3" t="s">
        <v>527</v>
      </c>
      <c r="B49" s="2" t="s">
        <v>528</v>
      </c>
      <c r="C49" s="4">
        <f t="shared" si="0"/>
        <v>0</v>
      </c>
      <c r="D49" s="4">
        <f t="shared" si="1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f t="shared" si="2"/>
        <v>0</v>
      </c>
      <c r="L49" s="4">
        <f t="shared" si="3"/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4"/>
        <v>0</v>
      </c>
      <c r="T49" s="4">
        <f t="shared" si="5"/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</row>
    <row r="50" spans="1:26" ht="30" customHeight="1">
      <c r="A50" s="3" t="s">
        <v>529</v>
      </c>
      <c r="B50" s="2" t="s">
        <v>530</v>
      </c>
      <c r="C50" s="4">
        <f t="shared" si="0"/>
        <v>0</v>
      </c>
      <c r="D50" s="4">
        <f t="shared" si="1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f t="shared" si="2"/>
        <v>0</v>
      </c>
      <c r="L50" s="4">
        <f t="shared" si="3"/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4"/>
        <v>0</v>
      </c>
      <c r="T50" s="4">
        <f t="shared" si="5"/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</row>
    <row r="51" spans="1:26" ht="20.100000000000001" customHeight="1">
      <c r="A51" s="10" t="s">
        <v>94</v>
      </c>
      <c r="B51" s="13" t="s">
        <v>95</v>
      </c>
      <c r="C51" s="11">
        <f>VLOOKUP("1000",B:Z,2,0) + VLOOKUP("2000",B:Z,2,0) + VLOOKUP("3000",B:Z,2,0)</f>
        <v>6</v>
      </c>
      <c r="D51" s="11">
        <f>VLOOKUP("1000",B:Z,3,0) + VLOOKUP("2000",B:Z,3,0) + VLOOKUP("3000",B:Z,3,0)</f>
        <v>6</v>
      </c>
      <c r="E51" s="11">
        <f>VLOOKUP("1000",B:Z,4,0) + VLOOKUP("2000",B:Z,4,0) + VLOOKUP("3000",B:Z,4,0)</f>
        <v>6</v>
      </c>
      <c r="F51" s="11">
        <f>VLOOKUP("1000",B:Z,5,0) + VLOOKUP("2000",B:Z,5,0) + VLOOKUP("3000",B:Z,5,0)</f>
        <v>6</v>
      </c>
      <c r="G51" s="11">
        <f>VLOOKUP("1000",B:Z,6,0) + VLOOKUP("2000",B:Z,6,0) + VLOOKUP("3000",B:Z,6,0)</f>
        <v>0</v>
      </c>
      <c r="H51" s="11">
        <f>VLOOKUP("1000",B:Z,7,0) + VLOOKUP("2000",B:Z,7,0) + VLOOKUP("3000",B:Z,7,0)</f>
        <v>0</v>
      </c>
      <c r="I51" s="11">
        <f>VLOOKUP("1000",B:Z,8,0) + VLOOKUP("2000",B:Z,8,0) + VLOOKUP("3000",B:Z,8,0)</f>
        <v>0</v>
      </c>
      <c r="J51" s="11">
        <f>VLOOKUP("1000",B:Z,9,0) + VLOOKUP("2000",B:Z,9,0) + VLOOKUP("3000",B:Z,9,0)</f>
        <v>0</v>
      </c>
      <c r="K51" s="11">
        <f>VLOOKUP("1000",B:Z,10,0) + VLOOKUP("2000",B:Z,10,0) + VLOOKUP("3000",B:Z,10,0)</f>
        <v>0</v>
      </c>
      <c r="L51" s="11">
        <f>VLOOKUP("1000",B:Z,11,0) + VLOOKUP("2000",B:Z,11,0) + VLOOKUP("3000",B:Z,11,0)</f>
        <v>0</v>
      </c>
      <c r="M51" s="11">
        <f>VLOOKUP("1000",B:Z,12,0) + VLOOKUP("2000",B:Z,12,0) + VLOOKUP("3000",B:Z,12,0)</f>
        <v>0</v>
      </c>
      <c r="N51" s="11">
        <f>VLOOKUP("1000",B:Z,13,0) + VLOOKUP("2000",B:Z,13,0) + VLOOKUP("3000",B:Z,13,0)</f>
        <v>0</v>
      </c>
      <c r="O51" s="11">
        <f>VLOOKUP("1000",B:Z,14,0) + VLOOKUP("2000",B:Z,14,0) + VLOOKUP("3000",B:Z,14,0)</f>
        <v>0</v>
      </c>
      <c r="P51" s="11">
        <f>VLOOKUP("1000",B:Z,15,0) + VLOOKUP("2000",B:Z,15,0) + VLOOKUP("3000",B:Z,15,0)</f>
        <v>0</v>
      </c>
      <c r="Q51" s="11">
        <f>VLOOKUP("1000",B:Z,16,0) + VLOOKUP("2000",B:Z,16,0) + VLOOKUP("3000",B:Z,16,0)</f>
        <v>0</v>
      </c>
      <c r="R51" s="11">
        <f>VLOOKUP("1000",B:Z,17,0) + VLOOKUP("2000",B:Z,17,0) + VLOOKUP("3000",B:Z,17,0)</f>
        <v>0</v>
      </c>
      <c r="S51" s="11">
        <f>VLOOKUP("1000",B:Z,18,0) + VLOOKUP("2000",B:Z,18,0) + VLOOKUP("3000",B:Z,18,0)</f>
        <v>0</v>
      </c>
      <c r="T51" s="11">
        <f>VLOOKUP("1000",B:Z,19,0) + VLOOKUP("2000",B:Z,19,0) + VLOOKUP("3000",B:Z,19,0)</f>
        <v>0</v>
      </c>
      <c r="U51" s="11">
        <f>VLOOKUP("1000",B:Z,20,0) + VLOOKUP("2000",B:Z,20,0) + VLOOKUP("3000",B:Z,20,0)</f>
        <v>0</v>
      </c>
      <c r="V51" s="11">
        <f>VLOOKUP("1000",B:Z,21,0) + VLOOKUP("2000",B:Z,21,0) + VLOOKUP("3000",B:Z,21,0)</f>
        <v>0</v>
      </c>
      <c r="W51" s="11">
        <f>VLOOKUP("1000",B:Z,22,0) + VLOOKUP("2000",B:Z,22,0) + VLOOKUP("3000",B:Z,22,0)</f>
        <v>0</v>
      </c>
      <c r="X51" s="11">
        <f>VLOOKUP("1000",B:Z,23,0) + VLOOKUP("2000",B:Z,23,0) + VLOOKUP("3000",B:Z,23,0)</f>
        <v>0</v>
      </c>
      <c r="Y51" s="11">
        <f>VLOOKUP("1000",B:Z,24,0) + VLOOKUP("2000",B:Z,24,0) + VLOOKUP("3000",B:Z,24,0)</f>
        <v>0</v>
      </c>
      <c r="Z51" s="11">
        <f>VLOOKUP("1000",B:Z,25,0) + VLOOKUP("2000",B:Z,25,0) + VLOOKUP("3000",B:Z,25,0)</f>
        <v>0</v>
      </c>
    </row>
  </sheetData>
  <sheetProtection sheet="1" objects="1" scenarios="1"/>
  <mergeCells count="22">
    <mergeCell ref="Y5:Z5"/>
    <mergeCell ref="M5:N5"/>
    <mergeCell ref="O5:P5"/>
    <mergeCell ref="Q5:R5"/>
    <mergeCell ref="U5:V5"/>
    <mergeCell ref="W5:X5"/>
    <mergeCell ref="A1:Z1"/>
    <mergeCell ref="A2:A6"/>
    <mergeCell ref="B2:B6"/>
    <mergeCell ref="C2:J3"/>
    <mergeCell ref="K2:Z2"/>
    <mergeCell ref="K3:R3"/>
    <mergeCell ref="S3:Z3"/>
    <mergeCell ref="C4:D5"/>
    <mergeCell ref="E4:J4"/>
    <mergeCell ref="K4:L5"/>
    <mergeCell ref="M4:R4"/>
    <mergeCell ref="S4:T5"/>
    <mergeCell ref="U4:Z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/>
  </sheetViews>
  <sheetFormatPr defaultRowHeight="10.5"/>
  <cols>
    <col min="1" max="1" width="66.85546875" customWidth="1"/>
    <col min="2" max="15" width="17.140625" customWidth="1"/>
  </cols>
  <sheetData>
    <row r="1" spans="1:15" ht="50.1" customHeight="1">
      <c r="A1" s="1" t="s">
        <v>543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19" t="s">
        <v>129</v>
      </c>
      <c r="B2" s="19" t="s">
        <v>53</v>
      </c>
      <c r="C2" s="19" t="s">
        <v>544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" customHeight="1">
      <c r="A3" s="19"/>
      <c r="B3" s="19"/>
      <c r="C3" s="19" t="s">
        <v>545</v>
      </c>
      <c r="D3" s="19" t="s">
        <v>181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0" customHeight="1">
      <c r="A4" s="19"/>
      <c r="B4" s="19"/>
      <c r="C4" s="19"/>
      <c r="D4" s="19" t="s">
        <v>546</v>
      </c>
      <c r="E4" s="19"/>
      <c r="F4" s="19"/>
      <c r="G4" s="19"/>
      <c r="H4" s="19"/>
      <c r="I4" s="19"/>
      <c r="J4" s="19" t="s">
        <v>547</v>
      </c>
      <c r="K4" s="19"/>
      <c r="L4" s="19" t="s">
        <v>448</v>
      </c>
      <c r="M4" s="19"/>
      <c r="N4" s="19"/>
      <c r="O4" s="19" t="s">
        <v>548</v>
      </c>
    </row>
    <row r="5" spans="1:15" ht="30" customHeight="1">
      <c r="A5" s="19"/>
      <c r="B5" s="19"/>
      <c r="C5" s="19"/>
      <c r="D5" s="2" t="s">
        <v>549</v>
      </c>
      <c r="E5" s="2" t="s">
        <v>550</v>
      </c>
      <c r="F5" s="2" t="s">
        <v>551</v>
      </c>
      <c r="G5" s="2" t="s">
        <v>453</v>
      </c>
      <c r="H5" s="2" t="s">
        <v>552</v>
      </c>
      <c r="I5" s="2" t="s">
        <v>553</v>
      </c>
      <c r="J5" s="2" t="s">
        <v>554</v>
      </c>
      <c r="K5" s="2" t="s">
        <v>547</v>
      </c>
      <c r="L5" s="2" t="s">
        <v>555</v>
      </c>
      <c r="M5" s="2" t="s">
        <v>556</v>
      </c>
      <c r="N5" s="2" t="s">
        <v>557</v>
      </c>
      <c r="O5" s="19"/>
    </row>
    <row r="6" spans="1:15" ht="20.100000000000001" customHeight="1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127</v>
      </c>
      <c r="M6" s="2" t="s">
        <v>128</v>
      </c>
      <c r="N6" s="2" t="s">
        <v>147</v>
      </c>
      <c r="O6" s="2" t="s">
        <v>148</v>
      </c>
    </row>
    <row r="7" spans="1:15" ht="30" customHeight="1">
      <c r="A7" s="12" t="s">
        <v>462</v>
      </c>
      <c r="B7" s="13" t="s">
        <v>78</v>
      </c>
      <c r="C7" s="11">
        <f t="shared" ref="C7:C49" si="0">SUM(D7:O7)</f>
        <v>2317305.15</v>
      </c>
      <c r="D7" s="11">
        <v>362542.88</v>
      </c>
      <c r="E7" s="11">
        <v>41778</v>
      </c>
      <c r="F7" s="11">
        <v>24224.25</v>
      </c>
      <c r="G7" s="11">
        <v>0</v>
      </c>
      <c r="H7" s="11">
        <v>90000</v>
      </c>
      <c r="I7" s="11">
        <v>186769.83</v>
      </c>
      <c r="J7" s="11">
        <v>0</v>
      </c>
      <c r="K7" s="11">
        <v>0</v>
      </c>
      <c r="L7" s="11">
        <v>1564778.19</v>
      </c>
      <c r="M7" s="11">
        <v>0</v>
      </c>
      <c r="N7" s="11">
        <v>0</v>
      </c>
      <c r="O7" s="11">
        <v>47212</v>
      </c>
    </row>
    <row r="8" spans="1:15" ht="30" customHeight="1">
      <c r="A8" s="3" t="s">
        <v>463</v>
      </c>
      <c r="B8" s="2" t="s">
        <v>233</v>
      </c>
      <c r="C8" s="4">
        <f t="shared" si="0"/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30" customHeight="1">
      <c r="A9" s="3" t="s">
        <v>464</v>
      </c>
      <c r="B9" s="2" t="s">
        <v>465</v>
      </c>
      <c r="C9" s="4">
        <f t="shared" si="0"/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30" customHeight="1">
      <c r="A10" s="3" t="s">
        <v>466</v>
      </c>
      <c r="B10" s="2" t="s">
        <v>467</v>
      </c>
      <c r="C10" s="4">
        <f t="shared" si="0"/>
        <v>1147315.21</v>
      </c>
      <c r="D10" s="4">
        <v>460119.72</v>
      </c>
      <c r="E10" s="4">
        <v>0</v>
      </c>
      <c r="F10" s="4">
        <v>6372.59</v>
      </c>
      <c r="G10" s="4">
        <v>0</v>
      </c>
      <c r="H10" s="4">
        <v>0</v>
      </c>
      <c r="I10" s="4">
        <v>153230.17000000001</v>
      </c>
      <c r="J10" s="4">
        <v>0</v>
      </c>
      <c r="K10" s="4">
        <v>0</v>
      </c>
      <c r="L10" s="4">
        <v>0</v>
      </c>
      <c r="M10" s="4">
        <v>521592.73</v>
      </c>
      <c r="N10" s="4">
        <v>0</v>
      </c>
      <c r="O10" s="4">
        <v>6000</v>
      </c>
    </row>
    <row r="11" spans="1:15" ht="30" customHeight="1">
      <c r="A11" s="3" t="s">
        <v>468</v>
      </c>
      <c r="B11" s="2" t="s">
        <v>469</v>
      </c>
      <c r="C11" s="4">
        <f t="shared" si="0"/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30" customHeight="1">
      <c r="A12" s="3" t="s">
        <v>470</v>
      </c>
      <c r="B12" s="2" t="s">
        <v>471</v>
      </c>
      <c r="C12" s="4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30" customHeight="1">
      <c r="A13" s="3" t="s">
        <v>472</v>
      </c>
      <c r="B13" s="2" t="s">
        <v>473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30" customHeight="1">
      <c r="A14" s="3" t="s">
        <v>474</v>
      </c>
      <c r="B14" s="2" t="s">
        <v>475</v>
      </c>
      <c r="C14" s="4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30" customHeight="1">
      <c r="A15" s="3" t="s">
        <v>476</v>
      </c>
      <c r="B15" s="2" t="s">
        <v>477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30" customHeight="1">
      <c r="A16" s="3" t="s">
        <v>478</v>
      </c>
      <c r="B16" s="2" t="s">
        <v>479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30" customHeight="1">
      <c r="A17" s="3" t="s">
        <v>480</v>
      </c>
      <c r="B17" s="2" t="s">
        <v>235</v>
      </c>
      <c r="C17" s="4">
        <f t="shared" si="0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30" customHeight="1">
      <c r="A18" s="3" t="s">
        <v>481</v>
      </c>
      <c r="B18" s="2" t="s">
        <v>237</v>
      </c>
      <c r="C18" s="4">
        <f t="shared" si="0"/>
        <v>284925.69</v>
      </c>
      <c r="D18" s="4">
        <v>16820.68</v>
      </c>
      <c r="E18" s="4">
        <v>0</v>
      </c>
      <c r="F18" s="4">
        <v>3568.65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260796.36</v>
      </c>
      <c r="M18" s="4">
        <v>0</v>
      </c>
      <c r="N18" s="4">
        <v>0</v>
      </c>
      <c r="O18" s="4">
        <v>3740</v>
      </c>
    </row>
    <row r="19" spans="1:15" ht="30" customHeight="1">
      <c r="A19" s="3" t="s">
        <v>482</v>
      </c>
      <c r="B19" s="2" t="s">
        <v>239</v>
      </c>
      <c r="C19" s="4">
        <f t="shared" si="0"/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ht="30" customHeight="1">
      <c r="A20" s="3" t="s">
        <v>483</v>
      </c>
      <c r="B20" s="2" t="s">
        <v>241</v>
      </c>
      <c r="C20" s="4">
        <f t="shared" si="0"/>
        <v>2032379.46</v>
      </c>
      <c r="D20" s="4">
        <v>345722.2</v>
      </c>
      <c r="E20" s="4">
        <v>41778</v>
      </c>
      <c r="F20" s="4">
        <v>20655.599999999999</v>
      </c>
      <c r="G20" s="4">
        <v>0</v>
      </c>
      <c r="H20" s="4">
        <v>90000</v>
      </c>
      <c r="I20" s="4">
        <v>186769.83</v>
      </c>
      <c r="J20" s="4">
        <v>0</v>
      </c>
      <c r="K20" s="4">
        <v>0</v>
      </c>
      <c r="L20" s="4">
        <v>1303981.83</v>
      </c>
      <c r="M20" s="4">
        <v>0</v>
      </c>
      <c r="N20" s="4">
        <v>0</v>
      </c>
      <c r="O20" s="4">
        <v>43472</v>
      </c>
    </row>
    <row r="21" spans="1:15" ht="30" customHeight="1">
      <c r="A21" s="3" t="s">
        <v>484</v>
      </c>
      <c r="B21" s="2" t="s">
        <v>243</v>
      </c>
      <c r="C21" s="4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30" customHeight="1">
      <c r="A22" s="3" t="s">
        <v>485</v>
      </c>
      <c r="B22" s="2" t="s">
        <v>245</v>
      </c>
      <c r="C22" s="4">
        <f t="shared" si="0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30" customHeight="1">
      <c r="A23" s="3" t="s">
        <v>486</v>
      </c>
      <c r="B23" s="2" t="s">
        <v>247</v>
      </c>
      <c r="C23" s="4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ht="30" customHeight="1">
      <c r="A24" s="3" t="s">
        <v>487</v>
      </c>
      <c r="B24" s="2" t="s">
        <v>488</v>
      </c>
      <c r="C24" s="4">
        <f t="shared" si="0"/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5" ht="30" customHeight="1">
      <c r="A25" s="3" t="s">
        <v>489</v>
      </c>
      <c r="B25" s="2" t="s">
        <v>490</v>
      </c>
      <c r="C25" s="4">
        <f t="shared" si="0"/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30" customHeight="1">
      <c r="A26" s="12" t="s">
        <v>491</v>
      </c>
      <c r="B26" s="13" t="s">
        <v>82</v>
      </c>
      <c r="C26" s="11">
        <f t="shared" si="0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30" customHeight="1">
      <c r="A27" s="3" t="s">
        <v>492</v>
      </c>
      <c r="B27" s="2" t="s">
        <v>249</v>
      </c>
      <c r="C27" s="4">
        <f t="shared" si="0"/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30" customHeight="1">
      <c r="A28" s="3" t="s">
        <v>493</v>
      </c>
      <c r="B28" s="2" t="s">
        <v>494</v>
      </c>
      <c r="C28" s="4">
        <f t="shared" si="0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ht="30" customHeight="1">
      <c r="A29" s="3" t="s">
        <v>495</v>
      </c>
      <c r="B29" s="2" t="s">
        <v>496</v>
      </c>
      <c r="C29" s="4">
        <f t="shared" si="0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30" customHeight="1">
      <c r="A30" s="3" t="s">
        <v>497</v>
      </c>
      <c r="B30" s="2" t="s">
        <v>498</v>
      </c>
      <c r="C30" s="4">
        <f t="shared" si="0"/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ht="30" customHeight="1">
      <c r="A31" s="3" t="s">
        <v>499</v>
      </c>
      <c r="B31" s="2" t="s">
        <v>500</v>
      </c>
      <c r="C31" s="4">
        <f t="shared" si="0"/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30" customHeight="1">
      <c r="A32" s="3" t="s">
        <v>501</v>
      </c>
      <c r="B32" s="2" t="s">
        <v>502</v>
      </c>
      <c r="C32" s="4">
        <f t="shared" si="0"/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30" customHeight="1">
      <c r="A33" s="3" t="s">
        <v>503</v>
      </c>
      <c r="B33" s="2" t="s">
        <v>251</v>
      </c>
      <c r="C33" s="4">
        <f t="shared" si="0"/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30" customHeight="1">
      <c r="A34" s="3" t="s">
        <v>504</v>
      </c>
      <c r="B34" s="2" t="s">
        <v>505</v>
      </c>
      <c r="C34" s="4">
        <f t="shared" si="0"/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30" customHeight="1">
      <c r="A35" s="3" t="s">
        <v>506</v>
      </c>
      <c r="B35" s="2" t="s">
        <v>507</v>
      </c>
      <c r="C35" s="4">
        <f t="shared" si="0"/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30" customHeight="1">
      <c r="A36" s="3" t="s">
        <v>508</v>
      </c>
      <c r="B36" s="2" t="s">
        <v>509</v>
      </c>
      <c r="C36" s="4">
        <f t="shared" si="0"/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ht="30" customHeight="1">
      <c r="A37" s="3" t="s">
        <v>510</v>
      </c>
      <c r="B37" s="2" t="s">
        <v>511</v>
      </c>
      <c r="C37" s="4">
        <f t="shared" si="0"/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1:15" ht="30" customHeight="1">
      <c r="A38" s="3" t="s">
        <v>512</v>
      </c>
      <c r="B38" s="2" t="s">
        <v>513</v>
      </c>
      <c r="C38" s="4">
        <f t="shared" si="0"/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ht="30" customHeight="1">
      <c r="A39" s="3" t="s">
        <v>514</v>
      </c>
      <c r="B39" s="2" t="s">
        <v>515</v>
      </c>
      <c r="C39" s="4">
        <f t="shared" si="0"/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ht="30" customHeight="1">
      <c r="A40" s="12" t="s">
        <v>516</v>
      </c>
      <c r="B40" s="13" t="s">
        <v>87</v>
      </c>
      <c r="C40" s="11">
        <f t="shared" si="0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30" customHeight="1">
      <c r="A41" s="3" t="s">
        <v>517</v>
      </c>
      <c r="B41" s="2" t="s">
        <v>155</v>
      </c>
      <c r="C41" s="4">
        <f t="shared" si="0"/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30" customHeight="1">
      <c r="A42" s="3" t="s">
        <v>518</v>
      </c>
      <c r="B42" s="2" t="s">
        <v>157</v>
      </c>
      <c r="C42" s="4">
        <f t="shared" si="0"/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1:15" ht="30" customHeight="1">
      <c r="A43" s="3" t="s">
        <v>519</v>
      </c>
      <c r="B43" s="2" t="s">
        <v>159</v>
      </c>
      <c r="C43" s="4">
        <f t="shared" si="0"/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</row>
    <row r="44" spans="1:15" ht="30" customHeight="1">
      <c r="A44" s="3" t="s">
        <v>520</v>
      </c>
      <c r="B44" s="2" t="s">
        <v>161</v>
      </c>
      <c r="C44" s="4">
        <f t="shared" si="0"/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1:15" ht="30" customHeight="1">
      <c r="A45" s="3" t="s">
        <v>521</v>
      </c>
      <c r="B45" s="2" t="s">
        <v>522</v>
      </c>
      <c r="C45" s="4">
        <f t="shared" si="0"/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ht="30" customHeight="1">
      <c r="A46" s="3" t="s">
        <v>523</v>
      </c>
      <c r="B46" s="2" t="s">
        <v>524</v>
      </c>
      <c r="C46" s="4">
        <f t="shared" si="0"/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1:15" ht="30" customHeight="1">
      <c r="A47" s="3" t="s">
        <v>525</v>
      </c>
      <c r="B47" s="2" t="s">
        <v>526</v>
      </c>
      <c r="C47" s="4">
        <f t="shared" si="0"/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1:15" ht="30" customHeight="1">
      <c r="A48" s="3" t="s">
        <v>527</v>
      </c>
      <c r="B48" s="2" t="s">
        <v>528</v>
      </c>
      <c r="C48" s="4">
        <f t="shared" si="0"/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ht="30" customHeight="1">
      <c r="A49" s="3" t="s">
        <v>529</v>
      </c>
      <c r="B49" s="2" t="s">
        <v>530</v>
      </c>
      <c r="C49" s="4">
        <f t="shared" si="0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20.100000000000001" customHeight="1">
      <c r="A50" s="10" t="s">
        <v>94</v>
      </c>
      <c r="B50" s="13" t="s">
        <v>95</v>
      </c>
      <c r="C50" s="11">
        <f>VLOOKUP("1000",B:Z,2,0) + VLOOKUP("2000",B:Z,2,0) + VLOOKUP("3000",B:Z,2,0)</f>
        <v>2317305.15</v>
      </c>
      <c r="D50" s="11">
        <f>VLOOKUP("1000",B:Z,3,0) + VLOOKUP("2000",B:Z,3,0) + VLOOKUP("3000",B:Z,3,0)</f>
        <v>362542.88</v>
      </c>
      <c r="E50" s="11">
        <f>VLOOKUP("1000",B:Z,4,0) + VLOOKUP("2000",B:Z,4,0) + VLOOKUP("3000",B:Z,4,0)</f>
        <v>41778</v>
      </c>
      <c r="F50" s="11">
        <f>VLOOKUP("1000",B:Z,5,0) + VLOOKUP("2000",B:Z,5,0) + VLOOKUP("3000",B:Z,5,0)</f>
        <v>24224.25</v>
      </c>
      <c r="G50" s="11">
        <f>VLOOKUP("1000",B:Z,6,0) + VLOOKUP("2000",B:Z,6,0) + VLOOKUP("3000",B:Z,6,0)</f>
        <v>0</v>
      </c>
      <c r="H50" s="11">
        <f>VLOOKUP("1000",B:Z,7,0) + VLOOKUP("2000",B:Z,7,0) + VLOOKUP("3000",B:Z,7,0)</f>
        <v>90000</v>
      </c>
      <c r="I50" s="11">
        <f>VLOOKUP("1000",B:Z,8,0) + VLOOKUP("2000",B:Z,8,0) + VLOOKUP("3000",B:Z,8,0)</f>
        <v>186769.83</v>
      </c>
      <c r="J50" s="11">
        <f>VLOOKUP("1000",B:Z,9,0) + VLOOKUP("2000",B:Z,9,0) + VLOOKUP("3000",B:Z,9,0)</f>
        <v>0</v>
      </c>
      <c r="K50" s="11">
        <f>VLOOKUP("1000",B:Z,10,0) + VLOOKUP("2000",B:Z,10,0) + VLOOKUP("3000",B:Z,10,0)</f>
        <v>0</v>
      </c>
      <c r="L50" s="11">
        <f>VLOOKUP("1000",B:Z,11,0) + VLOOKUP("2000",B:Z,11,0) + VLOOKUP("3000",B:Z,11,0)</f>
        <v>1564778.19</v>
      </c>
      <c r="M50" s="11">
        <f>VLOOKUP("1000",B:Z,12,0) + VLOOKUP("2000",B:Z,12,0) + VLOOKUP("3000",B:Z,12,0)</f>
        <v>0</v>
      </c>
      <c r="N50" s="11">
        <f>VLOOKUP("1000",B:Z,13,0) + VLOOKUP("2000",B:Z,13,0) + VLOOKUP("3000",B:Z,13,0)</f>
        <v>0</v>
      </c>
      <c r="O50" s="11">
        <f>VLOOKUP("1000",B:Z,14,0) + VLOOKUP("2000",B:Z,14,0) + VLOOKUP("3000",B:Z,14,0)</f>
        <v>47212</v>
      </c>
    </row>
    <row r="51" spans="1:15" ht="15" customHeight="1"/>
    <row r="52" spans="1:15" ht="39.950000000000003" customHeight="1">
      <c r="A52" s="6" t="s">
        <v>38</v>
      </c>
      <c r="B52" s="8"/>
      <c r="D52" s="8"/>
      <c r="F52" s="8"/>
    </row>
    <row r="53" spans="1:15" ht="20.100000000000001" customHeight="1">
      <c r="B53" s="7" t="s">
        <v>39</v>
      </c>
      <c r="D53" s="7" t="s">
        <v>105</v>
      </c>
      <c r="F53" s="7" t="s">
        <v>40</v>
      </c>
    </row>
    <row r="54" spans="1:15" ht="39.950000000000003" customHeight="1">
      <c r="A54" s="6" t="s">
        <v>41</v>
      </c>
      <c r="B54" s="8"/>
      <c r="D54" s="8"/>
      <c r="F54" s="8"/>
    </row>
    <row r="55" spans="1:15" ht="20.100000000000001" customHeight="1">
      <c r="B55" s="7" t="s">
        <v>39</v>
      </c>
      <c r="D55" s="7" t="s">
        <v>106</v>
      </c>
      <c r="F55" s="7" t="s">
        <v>42</v>
      </c>
    </row>
    <row r="56" spans="1:15" ht="20.100000000000001" customHeight="1">
      <c r="A56" s="14" t="s">
        <v>43</v>
      </c>
      <c r="B56" s="14"/>
    </row>
    <row r="57" spans="1:15" ht="15" customHeight="1"/>
    <row r="58" spans="1:15" ht="20.100000000000001" customHeight="1">
      <c r="B58" s="20" t="s">
        <v>107</v>
      </c>
      <c r="C58" s="20"/>
      <c r="D58" s="20"/>
      <c r="E58" s="20"/>
    </row>
    <row r="59" spans="1:15" ht="20.100000000000001" customHeight="1">
      <c r="B59" s="21" t="s">
        <v>108</v>
      </c>
      <c r="C59" s="21"/>
      <c r="D59" s="21"/>
      <c r="E59" s="21"/>
    </row>
    <row r="60" spans="1:15" ht="20.100000000000001" customHeight="1">
      <c r="B60" s="21" t="s">
        <v>109</v>
      </c>
      <c r="C60" s="21"/>
      <c r="D60" s="21"/>
      <c r="E60" s="21"/>
    </row>
    <row r="61" spans="1:15" ht="20.100000000000001" customHeight="1">
      <c r="B61" s="21" t="s">
        <v>110</v>
      </c>
      <c r="C61" s="21"/>
      <c r="D61" s="21"/>
      <c r="E61" s="21"/>
    </row>
    <row r="62" spans="1:15" ht="20.100000000000001" customHeight="1">
      <c r="B62" s="21" t="s">
        <v>111</v>
      </c>
      <c r="C62" s="21"/>
      <c r="D62" s="21"/>
      <c r="E62" s="21"/>
    </row>
    <row r="63" spans="1:15" ht="20.100000000000001" customHeight="1">
      <c r="B63" s="21" t="s">
        <v>112</v>
      </c>
      <c r="C63" s="21"/>
      <c r="D63" s="21"/>
      <c r="E63" s="21"/>
    </row>
    <row r="64" spans="1:15" ht="20.100000000000001" customHeight="1">
      <c r="B64" s="22" t="s">
        <v>113</v>
      </c>
      <c r="C64" s="22"/>
      <c r="D64" s="22"/>
      <c r="E64" s="22"/>
    </row>
  </sheetData>
  <sheetProtection sheet="1" objects="1" scenarios="1"/>
  <mergeCells count="18">
    <mergeCell ref="B62:E62"/>
    <mergeCell ref="B63:E63"/>
    <mergeCell ref="B64:E64"/>
    <mergeCell ref="A56:B56"/>
    <mergeCell ref="B58:E58"/>
    <mergeCell ref="B59:E59"/>
    <mergeCell ref="B60:E60"/>
    <mergeCell ref="B61:E61"/>
    <mergeCell ref="A1:O1"/>
    <mergeCell ref="A2:A5"/>
    <mergeCell ref="B2:B5"/>
    <mergeCell ref="C2:O2"/>
    <mergeCell ref="C3:C5"/>
    <mergeCell ref="D3:O3"/>
    <mergeCell ref="D4:I4"/>
    <mergeCell ref="J4:K4"/>
    <mergeCell ref="L4:N4"/>
    <mergeCell ref="O4:O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/>
  </sheetViews>
  <sheetFormatPr defaultRowHeight="10.5"/>
  <cols>
    <col min="1" max="1" width="66.85546875" customWidth="1"/>
    <col min="2" max="9" width="24.85546875" customWidth="1"/>
  </cols>
  <sheetData>
    <row r="1" spans="1:9" ht="50.1" customHeight="1">
      <c r="A1" s="1" t="s">
        <v>558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</row>
    <row r="3" spans="1:9" ht="30" customHeight="1">
      <c r="I3" s="2" t="s">
        <v>2</v>
      </c>
    </row>
    <row r="4" spans="1:9" ht="30" customHeight="1">
      <c r="H4" s="9" t="s">
        <v>3</v>
      </c>
      <c r="I4" s="2" t="s">
        <v>47</v>
      </c>
    </row>
    <row r="5" spans="1:9" ht="30" customHeight="1">
      <c r="H5" s="9" t="s">
        <v>7</v>
      </c>
      <c r="I5" s="2" t="s">
        <v>8</v>
      </c>
    </row>
    <row r="6" spans="1:9" ht="30" customHeight="1">
      <c r="A6" s="6" t="s">
        <v>5</v>
      </c>
      <c r="B6" s="17" t="s">
        <v>6</v>
      </c>
      <c r="C6" s="17"/>
      <c r="D6" s="17"/>
      <c r="E6" s="17"/>
      <c r="F6" s="17"/>
      <c r="G6" s="17"/>
      <c r="H6" s="9" t="s">
        <v>11</v>
      </c>
      <c r="I6" s="2" t="s">
        <v>12</v>
      </c>
    </row>
    <row r="7" spans="1:9" ht="30" customHeight="1">
      <c r="A7" s="6" t="s">
        <v>48</v>
      </c>
      <c r="B7" s="17" t="s">
        <v>14</v>
      </c>
      <c r="C7" s="17"/>
      <c r="D7" s="17"/>
      <c r="E7" s="17"/>
      <c r="F7" s="17"/>
      <c r="G7" s="17"/>
      <c r="H7" s="9" t="s">
        <v>15</v>
      </c>
      <c r="I7" s="2" t="s">
        <v>16</v>
      </c>
    </row>
    <row r="8" spans="1:9" ht="30" customHeight="1">
      <c r="A8" s="6" t="s">
        <v>17</v>
      </c>
      <c r="B8" s="17" t="s">
        <v>18</v>
      </c>
      <c r="C8" s="17"/>
      <c r="D8" s="17"/>
      <c r="E8" s="17"/>
      <c r="F8" s="17"/>
      <c r="G8" s="17"/>
      <c r="H8" s="9" t="s">
        <v>49</v>
      </c>
      <c r="I8" s="2" t="s">
        <v>20</v>
      </c>
    </row>
    <row r="9" spans="1:9" ht="30" customHeight="1">
      <c r="A9" s="6" t="s">
        <v>21</v>
      </c>
      <c r="B9" s="16"/>
      <c r="C9" s="16"/>
      <c r="D9" s="16"/>
      <c r="E9" s="16"/>
      <c r="F9" s="16"/>
      <c r="G9" s="16"/>
      <c r="H9" s="9" t="s">
        <v>22</v>
      </c>
      <c r="I9" s="2"/>
    </row>
    <row r="10" spans="1:9" ht="30" customHeight="1"/>
    <row r="11" spans="1:9" ht="30" customHeight="1">
      <c r="A11" s="19" t="s">
        <v>311</v>
      </c>
      <c r="B11" s="19" t="s">
        <v>312</v>
      </c>
      <c r="C11" s="19" t="s">
        <v>559</v>
      </c>
      <c r="D11" s="19" t="s">
        <v>317</v>
      </c>
      <c r="E11" s="19"/>
      <c r="F11" s="19" t="s">
        <v>53</v>
      </c>
      <c r="G11" s="19" t="s">
        <v>560</v>
      </c>
      <c r="H11" s="19" t="s">
        <v>561</v>
      </c>
      <c r="I11" s="19" t="s">
        <v>562</v>
      </c>
    </row>
    <row r="12" spans="1:9" ht="30" customHeight="1">
      <c r="A12" s="19"/>
      <c r="B12" s="19"/>
      <c r="C12" s="19"/>
      <c r="D12" s="2" t="s">
        <v>63</v>
      </c>
      <c r="E12" s="2" t="s">
        <v>64</v>
      </c>
      <c r="F12" s="19"/>
      <c r="G12" s="19"/>
      <c r="H12" s="19"/>
      <c r="I12" s="19"/>
    </row>
    <row r="13" spans="1:9" ht="20.100000000000001" customHeight="1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</row>
    <row r="14" spans="1:9" ht="15" customHeight="1"/>
    <row r="15" spans="1:9" ht="39.950000000000003" customHeight="1">
      <c r="A15" s="6" t="s">
        <v>38</v>
      </c>
      <c r="B15" s="8"/>
      <c r="D15" s="8"/>
      <c r="F15" s="8"/>
    </row>
    <row r="16" spans="1:9" ht="20.100000000000001" customHeight="1">
      <c r="B16" s="7" t="s">
        <v>39</v>
      </c>
      <c r="D16" s="7" t="s">
        <v>105</v>
      </c>
      <c r="F16" s="7" t="s">
        <v>40</v>
      </c>
    </row>
    <row r="17" spans="1:6" ht="39.950000000000003" customHeight="1">
      <c r="A17" s="6" t="s">
        <v>41</v>
      </c>
      <c r="B17" s="8"/>
      <c r="D17" s="8"/>
      <c r="F17" s="8"/>
    </row>
    <row r="18" spans="1:6" ht="20.100000000000001" customHeight="1">
      <c r="B18" s="7" t="s">
        <v>39</v>
      </c>
      <c r="D18" s="7" t="s">
        <v>106</v>
      </c>
      <c r="F18" s="7" t="s">
        <v>42</v>
      </c>
    </row>
    <row r="19" spans="1:6" ht="20.100000000000001" customHeight="1">
      <c r="A19" s="14" t="s">
        <v>43</v>
      </c>
      <c r="B19" s="14"/>
    </row>
    <row r="20" spans="1:6" ht="15" customHeight="1"/>
    <row r="21" spans="1:6" ht="20.100000000000001" customHeight="1">
      <c r="B21" s="20" t="s">
        <v>107</v>
      </c>
      <c r="C21" s="20"/>
      <c r="D21" s="20"/>
      <c r="E21" s="20"/>
    </row>
    <row r="22" spans="1:6" ht="20.100000000000001" customHeight="1">
      <c r="B22" s="21" t="s">
        <v>108</v>
      </c>
      <c r="C22" s="21"/>
      <c r="D22" s="21"/>
      <c r="E22" s="21"/>
    </row>
    <row r="23" spans="1:6" ht="20.100000000000001" customHeight="1">
      <c r="B23" s="21" t="s">
        <v>109</v>
      </c>
      <c r="C23" s="21"/>
      <c r="D23" s="21"/>
      <c r="E23" s="21"/>
    </row>
    <row r="24" spans="1:6" ht="20.100000000000001" customHeight="1">
      <c r="B24" s="21" t="s">
        <v>110</v>
      </c>
      <c r="C24" s="21"/>
      <c r="D24" s="21"/>
      <c r="E24" s="21"/>
    </row>
    <row r="25" spans="1:6" ht="20.100000000000001" customHeight="1">
      <c r="B25" s="21" t="s">
        <v>111</v>
      </c>
      <c r="C25" s="21"/>
      <c r="D25" s="21"/>
      <c r="E25" s="21"/>
    </row>
    <row r="26" spans="1:6" ht="20.100000000000001" customHeight="1">
      <c r="B26" s="21" t="s">
        <v>112</v>
      </c>
      <c r="C26" s="21"/>
      <c r="D26" s="21"/>
      <c r="E26" s="21"/>
    </row>
    <row r="27" spans="1:6" ht="20.100000000000001" customHeight="1">
      <c r="B27" s="22" t="s">
        <v>113</v>
      </c>
      <c r="C27" s="22"/>
      <c r="D27" s="22"/>
      <c r="E27" s="22"/>
    </row>
  </sheetData>
  <sheetProtection sheet="1" objects="1" scenarios="1"/>
  <mergeCells count="22">
    <mergeCell ref="B23:E23"/>
    <mergeCell ref="B24:E24"/>
    <mergeCell ref="B25:E25"/>
    <mergeCell ref="B26:E26"/>
    <mergeCell ref="B27:E27"/>
    <mergeCell ref="H11:H12"/>
    <mergeCell ref="I11:I12"/>
    <mergeCell ref="A19:B19"/>
    <mergeCell ref="B21:E21"/>
    <mergeCell ref="B22:E22"/>
    <mergeCell ref="B9:G9"/>
    <mergeCell ref="A11:A12"/>
    <mergeCell ref="B11:B12"/>
    <mergeCell ref="C11:C12"/>
    <mergeCell ref="D11:E11"/>
    <mergeCell ref="F11:F12"/>
    <mergeCell ref="G11:G12"/>
    <mergeCell ref="A1:I1"/>
    <mergeCell ref="A2:I2"/>
    <mergeCell ref="B6:G6"/>
    <mergeCell ref="B7:G7"/>
    <mergeCell ref="B8:G8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/>
  </sheetViews>
  <sheetFormatPr defaultRowHeight="10.5"/>
  <cols>
    <col min="1" max="1" width="28.7109375" customWidth="1"/>
    <col min="2" max="13" width="26.7109375" customWidth="1"/>
  </cols>
  <sheetData>
    <row r="1" spans="1:13" ht="50.1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>
      <c r="M3" s="2" t="s">
        <v>2</v>
      </c>
    </row>
    <row r="4" spans="1:13" ht="30" customHeight="1">
      <c r="L4" s="9" t="s">
        <v>3</v>
      </c>
      <c r="M4" s="2" t="s">
        <v>47</v>
      </c>
    </row>
    <row r="5" spans="1:13" ht="30" customHeight="1">
      <c r="L5" s="9" t="s">
        <v>7</v>
      </c>
      <c r="M5" s="2" t="s">
        <v>8</v>
      </c>
    </row>
    <row r="6" spans="1:13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H6" s="17"/>
      <c r="I6" s="17"/>
      <c r="J6" s="17"/>
      <c r="L6" s="9" t="s">
        <v>11</v>
      </c>
      <c r="M6" s="2" t="s">
        <v>12</v>
      </c>
    </row>
    <row r="7" spans="1:13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H7" s="17"/>
      <c r="I7" s="17"/>
      <c r="J7" s="17"/>
      <c r="L7" s="9" t="s">
        <v>15</v>
      </c>
      <c r="M7" s="2" t="s">
        <v>16</v>
      </c>
    </row>
    <row r="8" spans="1:13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H8" s="17"/>
      <c r="I8" s="17"/>
      <c r="J8" s="17"/>
      <c r="L8" s="9" t="s">
        <v>49</v>
      </c>
      <c r="M8" s="2" t="s">
        <v>20</v>
      </c>
    </row>
    <row r="9" spans="1:13" ht="30" customHeight="1">
      <c r="A9" s="14" t="s">
        <v>21</v>
      </c>
      <c r="B9" s="14"/>
      <c r="C9" s="16"/>
      <c r="D9" s="16"/>
      <c r="E9" s="16"/>
      <c r="F9" s="16"/>
      <c r="G9" s="16"/>
      <c r="H9" s="16"/>
      <c r="I9" s="16"/>
      <c r="J9" s="16"/>
      <c r="L9" s="9" t="s">
        <v>22</v>
      </c>
      <c r="M9" s="2"/>
    </row>
    <row r="10" spans="1:13" ht="30" customHeight="1"/>
    <row r="11" spans="1:13" ht="39.950000000000003" customHeight="1">
      <c r="A11" s="19" t="s">
        <v>115</v>
      </c>
      <c r="B11" s="19"/>
      <c r="C11" s="19"/>
      <c r="D11" s="19"/>
      <c r="E11" s="19"/>
      <c r="F11" s="19" t="s">
        <v>53</v>
      </c>
      <c r="G11" s="19" t="s">
        <v>116</v>
      </c>
      <c r="H11" s="19" t="s">
        <v>117</v>
      </c>
      <c r="I11" s="19" t="s">
        <v>118</v>
      </c>
      <c r="J11" s="19" t="s">
        <v>119</v>
      </c>
      <c r="K11" s="19" t="s">
        <v>120</v>
      </c>
      <c r="L11" s="19"/>
      <c r="M11" s="19" t="s">
        <v>121</v>
      </c>
    </row>
    <row r="12" spans="1:13" ht="20.100000000000001" customHeight="1">
      <c r="A12" s="2" t="s">
        <v>63</v>
      </c>
      <c r="B12" s="2" t="s">
        <v>11</v>
      </c>
      <c r="C12" s="2" t="s">
        <v>122</v>
      </c>
      <c r="D12" s="2" t="s">
        <v>123</v>
      </c>
      <c r="E12" s="2" t="s">
        <v>124</v>
      </c>
      <c r="F12" s="19"/>
      <c r="G12" s="19"/>
      <c r="H12" s="19"/>
      <c r="I12" s="19"/>
      <c r="J12" s="19"/>
      <c r="K12" s="2" t="s">
        <v>125</v>
      </c>
      <c r="L12" s="2" t="s">
        <v>126</v>
      </c>
      <c r="M12" s="19"/>
    </row>
    <row r="13" spans="1:13" ht="20.100000000000001" customHeight="1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74</v>
      </c>
      <c r="K13" s="2" t="s">
        <v>75</v>
      </c>
      <c r="L13" s="2" t="s">
        <v>127</v>
      </c>
      <c r="M13" s="2" t="s">
        <v>128</v>
      </c>
    </row>
    <row r="14" spans="1:13" ht="15" customHeight="1"/>
    <row r="15" spans="1:13" ht="39.950000000000003" customHeight="1">
      <c r="A15" s="6" t="s">
        <v>38</v>
      </c>
      <c r="B15" s="8"/>
      <c r="D15" s="8"/>
      <c r="F15" s="8"/>
    </row>
    <row r="16" spans="1:13" ht="20.100000000000001" customHeight="1">
      <c r="B16" s="7" t="s">
        <v>39</v>
      </c>
      <c r="D16" s="7" t="s">
        <v>105</v>
      </c>
      <c r="F16" s="7" t="s">
        <v>40</v>
      </c>
    </row>
    <row r="17" spans="1:6" ht="39.950000000000003" customHeight="1">
      <c r="A17" s="6" t="s">
        <v>41</v>
      </c>
      <c r="B17" s="8"/>
      <c r="D17" s="8"/>
      <c r="F17" s="8"/>
    </row>
    <row r="18" spans="1:6" ht="20.100000000000001" customHeight="1">
      <c r="B18" s="7" t="s">
        <v>39</v>
      </c>
      <c r="D18" s="7" t="s">
        <v>106</v>
      </c>
      <c r="F18" s="7" t="s">
        <v>42</v>
      </c>
    </row>
    <row r="19" spans="1:6" ht="20.100000000000001" customHeight="1">
      <c r="A19" s="14" t="s">
        <v>43</v>
      </c>
      <c r="B19" s="14"/>
    </row>
    <row r="20" spans="1:6" ht="15" customHeight="1"/>
    <row r="21" spans="1:6" ht="20.100000000000001" customHeight="1">
      <c r="B21" s="20" t="s">
        <v>107</v>
      </c>
      <c r="C21" s="20"/>
      <c r="D21" s="20"/>
      <c r="E21" s="20"/>
    </row>
    <row r="22" spans="1:6" ht="20.100000000000001" customHeight="1">
      <c r="B22" s="21" t="s">
        <v>108</v>
      </c>
      <c r="C22" s="21"/>
      <c r="D22" s="21"/>
      <c r="E22" s="21"/>
    </row>
    <row r="23" spans="1:6" ht="20.100000000000001" customHeight="1">
      <c r="B23" s="21" t="s">
        <v>109</v>
      </c>
      <c r="C23" s="21"/>
      <c r="D23" s="21"/>
      <c r="E23" s="21"/>
    </row>
    <row r="24" spans="1:6" ht="20.100000000000001" customHeight="1">
      <c r="B24" s="21" t="s">
        <v>110</v>
      </c>
      <c r="C24" s="21"/>
      <c r="D24" s="21"/>
      <c r="E24" s="21"/>
    </row>
    <row r="25" spans="1:6" ht="20.100000000000001" customHeight="1">
      <c r="B25" s="21" t="s">
        <v>111</v>
      </c>
      <c r="C25" s="21"/>
      <c r="D25" s="21"/>
      <c r="E25" s="21"/>
    </row>
    <row r="26" spans="1:6" ht="20.100000000000001" customHeight="1">
      <c r="B26" s="21" t="s">
        <v>112</v>
      </c>
      <c r="C26" s="21"/>
      <c r="D26" s="21"/>
      <c r="E26" s="21"/>
    </row>
    <row r="27" spans="1:6" ht="20.100000000000001" customHeight="1">
      <c r="B27" s="22" t="s">
        <v>113</v>
      </c>
      <c r="C27" s="22"/>
      <c r="D27" s="22"/>
      <c r="E27" s="22"/>
    </row>
  </sheetData>
  <sheetProtection sheet="1" objects="1" scenarios="1"/>
  <mergeCells count="26">
    <mergeCell ref="B23:E23"/>
    <mergeCell ref="B24:E24"/>
    <mergeCell ref="B25:E25"/>
    <mergeCell ref="B26:E26"/>
    <mergeCell ref="B27:E27"/>
    <mergeCell ref="K11:L11"/>
    <mergeCell ref="M11:M12"/>
    <mergeCell ref="A19:B19"/>
    <mergeCell ref="B21:E21"/>
    <mergeCell ref="B22:E22"/>
    <mergeCell ref="A8:B8"/>
    <mergeCell ref="C8:J8"/>
    <mergeCell ref="A9:B9"/>
    <mergeCell ref="C9:J9"/>
    <mergeCell ref="A11:E11"/>
    <mergeCell ref="F11:F12"/>
    <mergeCell ref="G11:G12"/>
    <mergeCell ref="H11:H12"/>
    <mergeCell ref="I11:I12"/>
    <mergeCell ref="J11:J12"/>
    <mergeCell ref="A1:M1"/>
    <mergeCell ref="A2:M2"/>
    <mergeCell ref="A6:B6"/>
    <mergeCell ref="C6:J6"/>
    <mergeCell ref="A7:B7"/>
    <mergeCell ref="C7:J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/>
  </sheetViews>
  <sheetFormatPr defaultRowHeight="10.5"/>
  <cols>
    <col min="1" max="1" width="57.28515625" customWidth="1"/>
    <col min="2" max="17" width="19.140625" customWidth="1"/>
  </cols>
  <sheetData>
    <row r="1" spans="1:17" ht="50.1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0" customHeight="1">
      <c r="Q3" s="2" t="s">
        <v>2</v>
      </c>
    </row>
    <row r="4" spans="1:17" ht="30" customHeight="1">
      <c r="P4" s="9" t="s">
        <v>3</v>
      </c>
      <c r="Q4" s="2" t="s">
        <v>47</v>
      </c>
    </row>
    <row r="5" spans="1:17" ht="30" customHeight="1">
      <c r="P5" s="9" t="s">
        <v>7</v>
      </c>
      <c r="Q5" s="2" t="s">
        <v>8</v>
      </c>
    </row>
    <row r="6" spans="1:17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9" t="s">
        <v>11</v>
      </c>
      <c r="Q6" s="2" t="s">
        <v>12</v>
      </c>
    </row>
    <row r="7" spans="1:17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9" t="s">
        <v>15</v>
      </c>
      <c r="Q7" s="2" t="s">
        <v>16</v>
      </c>
    </row>
    <row r="8" spans="1:17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9" t="s">
        <v>49</v>
      </c>
      <c r="Q8" s="2" t="s">
        <v>20</v>
      </c>
    </row>
    <row r="9" spans="1:17" ht="30" customHeight="1">
      <c r="A9" s="14" t="s">
        <v>21</v>
      </c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P9" s="9" t="s">
        <v>22</v>
      </c>
      <c r="Q9" s="2"/>
    </row>
    <row r="10" spans="1:17" ht="30" customHeight="1"/>
    <row r="11" spans="1:17" ht="39.950000000000003" customHeight="1">
      <c r="A11" s="19" t="s">
        <v>129</v>
      </c>
      <c r="B11" s="19" t="s">
        <v>53</v>
      </c>
      <c r="C11" s="19" t="s">
        <v>130</v>
      </c>
      <c r="D11" s="19"/>
      <c r="E11" s="19" t="s">
        <v>131</v>
      </c>
      <c r="F11" s="19"/>
      <c r="G11" s="19"/>
      <c r="H11" s="19" t="s">
        <v>132</v>
      </c>
      <c r="I11" s="19"/>
      <c r="J11" s="19"/>
      <c r="K11" s="19"/>
      <c r="L11" s="19"/>
      <c r="M11" s="19"/>
      <c r="N11" s="19" t="s">
        <v>133</v>
      </c>
      <c r="O11" s="19"/>
      <c r="P11" s="19" t="s">
        <v>134</v>
      </c>
      <c r="Q11" s="19" t="s">
        <v>135</v>
      </c>
    </row>
    <row r="12" spans="1:17" ht="30" customHeight="1">
      <c r="A12" s="19"/>
      <c r="B12" s="19"/>
      <c r="C12" s="19" t="s">
        <v>59</v>
      </c>
      <c r="D12" s="19" t="s">
        <v>136</v>
      </c>
      <c r="E12" s="19" t="s">
        <v>137</v>
      </c>
      <c r="F12" s="19"/>
      <c r="G12" s="19" t="s">
        <v>138</v>
      </c>
      <c r="H12" s="19" t="s">
        <v>59</v>
      </c>
      <c r="I12" s="19" t="s">
        <v>136</v>
      </c>
      <c r="J12" s="19" t="s">
        <v>139</v>
      </c>
      <c r="K12" s="19"/>
      <c r="L12" s="19"/>
      <c r="M12" s="19"/>
      <c r="N12" s="19" t="s">
        <v>140</v>
      </c>
      <c r="O12" s="19" t="s">
        <v>141</v>
      </c>
      <c r="P12" s="19"/>
      <c r="Q12" s="19"/>
    </row>
    <row r="13" spans="1:17" ht="30" customHeight="1">
      <c r="A13" s="19"/>
      <c r="B13" s="19"/>
      <c r="C13" s="19"/>
      <c r="D13" s="19"/>
      <c r="E13" s="2" t="s">
        <v>142</v>
      </c>
      <c r="F13" s="2" t="s">
        <v>141</v>
      </c>
      <c r="G13" s="19"/>
      <c r="H13" s="19"/>
      <c r="I13" s="19"/>
      <c r="J13" s="2" t="s">
        <v>143</v>
      </c>
      <c r="K13" s="2" t="s">
        <v>144</v>
      </c>
      <c r="L13" s="2" t="s">
        <v>145</v>
      </c>
      <c r="M13" s="2" t="s">
        <v>146</v>
      </c>
      <c r="N13" s="19"/>
      <c r="O13" s="19"/>
      <c r="P13" s="19"/>
      <c r="Q13" s="19"/>
    </row>
    <row r="14" spans="1:17" ht="20.100000000000001" customHeight="1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74</v>
      </c>
      <c r="K14" s="2" t="s">
        <v>75</v>
      </c>
      <c r="L14" s="2" t="s">
        <v>127</v>
      </c>
      <c r="M14" s="2" t="s">
        <v>128</v>
      </c>
      <c r="N14" s="2" t="s">
        <v>147</v>
      </c>
      <c r="O14" s="2" t="s">
        <v>148</v>
      </c>
      <c r="P14" s="2" t="s">
        <v>149</v>
      </c>
      <c r="Q14" s="2" t="s">
        <v>150</v>
      </c>
    </row>
    <row r="15" spans="1:17" ht="30" customHeight="1">
      <c r="A15" s="3" t="s">
        <v>151</v>
      </c>
      <c r="B15" s="2" t="s">
        <v>78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/>
      <c r="Q15" s="5"/>
    </row>
    <row r="16" spans="1:17" ht="30" customHeight="1">
      <c r="A16" s="3" t="s">
        <v>152</v>
      </c>
      <c r="B16" s="2" t="s">
        <v>82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5"/>
      <c r="Q16" s="5"/>
    </row>
    <row r="17" spans="1:17" ht="30" customHeight="1">
      <c r="A17" s="3" t="s">
        <v>153</v>
      </c>
      <c r="B17" s="2" t="s">
        <v>87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5"/>
      <c r="Q17" s="5"/>
    </row>
    <row r="18" spans="1:17" ht="30" customHeight="1">
      <c r="A18" s="3" t="s">
        <v>154</v>
      </c>
      <c r="B18" s="2" t="s">
        <v>155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5"/>
      <c r="Q18" s="5"/>
    </row>
    <row r="19" spans="1:17" ht="30" customHeight="1">
      <c r="A19" s="3" t="s">
        <v>156</v>
      </c>
      <c r="B19" s="2" t="s">
        <v>157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5"/>
      <c r="Q19" s="5"/>
    </row>
    <row r="20" spans="1:17" ht="30" customHeight="1">
      <c r="A20" s="3" t="s">
        <v>158</v>
      </c>
      <c r="B20" s="2" t="s">
        <v>159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"/>
      <c r="Q20" s="5"/>
    </row>
    <row r="21" spans="1:17" ht="30" customHeight="1">
      <c r="A21" s="3" t="s">
        <v>160</v>
      </c>
      <c r="B21" s="2" t="s">
        <v>161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5"/>
      <c r="Q21" s="5"/>
    </row>
    <row r="22" spans="1:17" ht="30" customHeight="1">
      <c r="A22" s="3" t="s">
        <v>162</v>
      </c>
      <c r="B22" s="2" t="s">
        <v>163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5"/>
      <c r="Q22" s="5"/>
    </row>
    <row r="23" spans="1:17" ht="30" customHeight="1">
      <c r="A23" s="3" t="s">
        <v>164</v>
      </c>
      <c r="B23" s="2" t="s">
        <v>165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5"/>
      <c r="Q23" s="5"/>
    </row>
    <row r="24" spans="1:17" ht="30" customHeight="1">
      <c r="A24" s="3" t="s">
        <v>166</v>
      </c>
      <c r="B24" s="2" t="s">
        <v>167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5"/>
      <c r="Q24" s="5"/>
    </row>
    <row r="25" spans="1:17" ht="30" customHeight="1">
      <c r="A25" s="3" t="s">
        <v>168</v>
      </c>
      <c r="B25" s="2" t="s">
        <v>92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5"/>
      <c r="Q25" s="5"/>
    </row>
    <row r="26" spans="1:17" ht="30" customHeight="1">
      <c r="A26" s="3" t="s">
        <v>169</v>
      </c>
      <c r="B26" s="2" t="s">
        <v>170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5"/>
      <c r="Q26" s="5"/>
    </row>
    <row r="27" spans="1:17" ht="30" customHeight="1">
      <c r="A27" s="3" t="s">
        <v>171</v>
      </c>
      <c r="B27" s="2" t="s">
        <v>172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5"/>
      <c r="Q27" s="5"/>
    </row>
    <row r="28" spans="1:17" ht="30" customHeight="1">
      <c r="A28" s="3" t="s">
        <v>173</v>
      </c>
      <c r="B28" s="2" t="s">
        <v>174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/>
      <c r="Q28" s="5"/>
    </row>
    <row r="29" spans="1:17" ht="20.100000000000001" customHeight="1">
      <c r="A29" s="10" t="s">
        <v>94</v>
      </c>
      <c r="B29" s="13" t="s">
        <v>95</v>
      </c>
      <c r="C29" s="11">
        <v>0</v>
      </c>
      <c r="D29" s="13" t="s">
        <v>96</v>
      </c>
      <c r="E29" s="11">
        <v>0</v>
      </c>
      <c r="F29" s="11">
        <v>0</v>
      </c>
      <c r="G29" s="11">
        <v>0</v>
      </c>
      <c r="H29" s="11">
        <v>0</v>
      </c>
      <c r="I29" s="13" t="s">
        <v>96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3" t="s">
        <v>96</v>
      </c>
      <c r="Q29" s="13" t="s">
        <v>96</v>
      </c>
    </row>
    <row r="30" spans="1:17" ht="15" customHeight="1"/>
    <row r="31" spans="1:17" ht="39.950000000000003" customHeight="1">
      <c r="A31" s="6" t="s">
        <v>38</v>
      </c>
      <c r="B31" s="8"/>
      <c r="D31" s="8"/>
      <c r="F31" s="8"/>
    </row>
    <row r="32" spans="1:17" ht="20.100000000000001" customHeight="1">
      <c r="B32" s="7" t="s">
        <v>39</v>
      </c>
      <c r="D32" s="7" t="s">
        <v>105</v>
      </c>
      <c r="F32" s="7" t="s">
        <v>40</v>
      </c>
    </row>
    <row r="33" spans="1:6" ht="39.950000000000003" customHeight="1">
      <c r="A33" s="6" t="s">
        <v>41</v>
      </c>
      <c r="B33" s="8"/>
      <c r="D33" s="8"/>
      <c r="F33" s="8"/>
    </row>
    <row r="34" spans="1:6" ht="20.100000000000001" customHeight="1">
      <c r="B34" s="7" t="s">
        <v>39</v>
      </c>
      <c r="D34" s="7" t="s">
        <v>106</v>
      </c>
      <c r="F34" s="7" t="s">
        <v>42</v>
      </c>
    </row>
    <row r="35" spans="1:6" ht="20.100000000000001" customHeight="1">
      <c r="A35" s="14" t="s">
        <v>43</v>
      </c>
      <c r="B35" s="14"/>
    </row>
    <row r="36" spans="1:6" ht="15" customHeight="1"/>
    <row r="37" spans="1:6" ht="20.100000000000001" customHeight="1">
      <c r="B37" s="20" t="s">
        <v>107</v>
      </c>
      <c r="C37" s="20"/>
      <c r="D37" s="20"/>
      <c r="E37" s="20"/>
    </row>
    <row r="38" spans="1:6" ht="20.100000000000001" customHeight="1">
      <c r="B38" s="21" t="s">
        <v>108</v>
      </c>
      <c r="C38" s="21"/>
      <c r="D38" s="21"/>
      <c r="E38" s="21"/>
    </row>
    <row r="39" spans="1:6" ht="20.100000000000001" customHeight="1">
      <c r="B39" s="21" t="s">
        <v>109</v>
      </c>
      <c r="C39" s="21"/>
      <c r="D39" s="21"/>
      <c r="E39" s="21"/>
    </row>
    <row r="40" spans="1:6" ht="20.100000000000001" customHeight="1">
      <c r="B40" s="21" t="s">
        <v>110</v>
      </c>
      <c r="C40" s="21"/>
      <c r="D40" s="21"/>
      <c r="E40" s="21"/>
    </row>
    <row r="41" spans="1:6" ht="20.100000000000001" customHeight="1">
      <c r="B41" s="21" t="s">
        <v>111</v>
      </c>
      <c r="C41" s="21"/>
      <c r="D41" s="21"/>
      <c r="E41" s="21"/>
    </row>
    <row r="42" spans="1:6" ht="20.100000000000001" customHeight="1">
      <c r="B42" s="21" t="s">
        <v>112</v>
      </c>
      <c r="C42" s="21"/>
      <c r="D42" s="21"/>
      <c r="E42" s="21"/>
    </row>
    <row r="43" spans="1:6" ht="20.100000000000001" customHeight="1">
      <c r="B43" s="22" t="s">
        <v>113</v>
      </c>
      <c r="C43" s="22"/>
      <c r="D43" s="22"/>
      <c r="E43" s="22"/>
    </row>
  </sheetData>
  <sheetProtection sheet="1" objects="1" scenarios="1"/>
  <mergeCells count="35">
    <mergeCell ref="B41:E41"/>
    <mergeCell ref="B42:E42"/>
    <mergeCell ref="B43:E43"/>
    <mergeCell ref="A35:B35"/>
    <mergeCell ref="B37:E37"/>
    <mergeCell ref="B38:E38"/>
    <mergeCell ref="B39:E39"/>
    <mergeCell ref="B40:E40"/>
    <mergeCell ref="P11:P13"/>
    <mergeCell ref="Q11:Q13"/>
    <mergeCell ref="C12:C13"/>
    <mergeCell ref="D12:D13"/>
    <mergeCell ref="E12:F12"/>
    <mergeCell ref="G12:G13"/>
    <mergeCell ref="H12:H13"/>
    <mergeCell ref="I12:I13"/>
    <mergeCell ref="J12:M12"/>
    <mergeCell ref="N12:N13"/>
    <mergeCell ref="O12:O13"/>
    <mergeCell ref="A8:B8"/>
    <mergeCell ref="C8:N8"/>
    <mergeCell ref="A9:B9"/>
    <mergeCell ref="C9:N9"/>
    <mergeCell ref="A11:A13"/>
    <mergeCell ref="B11:B13"/>
    <mergeCell ref="C11:D11"/>
    <mergeCell ref="E11:G11"/>
    <mergeCell ref="H11:M11"/>
    <mergeCell ref="N11:O11"/>
    <mergeCell ref="A1:Q1"/>
    <mergeCell ref="A2:Q2"/>
    <mergeCell ref="A6:B6"/>
    <mergeCell ref="C6:N6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>
      <c r="O3" s="2" t="s">
        <v>2</v>
      </c>
    </row>
    <row r="4" spans="1:15" ht="30" customHeight="1">
      <c r="N4" s="9" t="s">
        <v>3</v>
      </c>
      <c r="O4" s="2" t="s">
        <v>47</v>
      </c>
    </row>
    <row r="5" spans="1:15" ht="30" customHeight="1">
      <c r="N5" s="9" t="s">
        <v>7</v>
      </c>
      <c r="O5" s="2" t="s">
        <v>8</v>
      </c>
    </row>
    <row r="6" spans="1:15" ht="30" customHeight="1">
      <c r="A6" s="14" t="s">
        <v>5</v>
      </c>
      <c r="B6" s="14"/>
      <c r="C6" s="14"/>
      <c r="D6" s="17" t="s">
        <v>6</v>
      </c>
      <c r="E6" s="17"/>
      <c r="F6" s="17"/>
      <c r="G6" s="17"/>
      <c r="H6" s="17"/>
      <c r="I6" s="17"/>
      <c r="J6" s="17"/>
      <c r="K6" s="17"/>
      <c r="L6" s="17"/>
      <c r="M6" s="17"/>
      <c r="N6" s="9" t="s">
        <v>11</v>
      </c>
      <c r="O6" s="2" t="s">
        <v>12</v>
      </c>
    </row>
    <row r="7" spans="1:15" ht="30" customHeight="1">
      <c r="A7" s="14" t="s">
        <v>48</v>
      </c>
      <c r="B7" s="14"/>
      <c r="C7" s="14"/>
      <c r="D7" s="17" t="s">
        <v>14</v>
      </c>
      <c r="E7" s="17"/>
      <c r="F7" s="17"/>
      <c r="G7" s="17"/>
      <c r="H7" s="17"/>
      <c r="I7" s="17"/>
      <c r="J7" s="17"/>
      <c r="K7" s="17"/>
      <c r="L7" s="17"/>
      <c r="M7" s="17"/>
      <c r="N7" s="9" t="s">
        <v>15</v>
      </c>
      <c r="O7" s="2" t="s">
        <v>16</v>
      </c>
    </row>
    <row r="8" spans="1:15" ht="30" customHeight="1">
      <c r="A8" s="14" t="s">
        <v>17</v>
      </c>
      <c r="B8" s="14"/>
      <c r="C8" s="14"/>
      <c r="D8" s="17" t="s">
        <v>18</v>
      </c>
      <c r="E8" s="17"/>
      <c r="F8" s="17"/>
      <c r="G8" s="17"/>
      <c r="H8" s="17"/>
      <c r="I8" s="17"/>
      <c r="J8" s="17"/>
      <c r="K8" s="17"/>
      <c r="L8" s="17"/>
      <c r="M8" s="17"/>
      <c r="N8" s="9" t="s">
        <v>49</v>
      </c>
      <c r="O8" s="2" t="s">
        <v>20</v>
      </c>
    </row>
    <row r="9" spans="1:15" ht="30" customHeight="1">
      <c r="A9" s="14" t="s">
        <v>21</v>
      </c>
      <c r="B9" s="14"/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9" t="s">
        <v>22</v>
      </c>
      <c r="O9" s="2"/>
    </row>
    <row r="10" spans="1:15" ht="30" customHeight="1"/>
    <row r="11" spans="1:15" ht="39.950000000000003" customHeight="1">
      <c r="A11" s="19" t="s">
        <v>129</v>
      </c>
      <c r="B11" s="19" t="s">
        <v>53</v>
      </c>
      <c r="C11" s="19" t="s">
        <v>175</v>
      </c>
      <c r="D11" s="19"/>
      <c r="E11" s="19" t="s">
        <v>176</v>
      </c>
      <c r="F11" s="19"/>
      <c r="G11" s="19"/>
      <c r="H11" s="19" t="s">
        <v>177</v>
      </c>
      <c r="I11" s="19"/>
      <c r="J11" s="19"/>
      <c r="K11" s="19"/>
      <c r="L11" s="19" t="s">
        <v>178</v>
      </c>
      <c r="M11" s="19"/>
      <c r="N11" s="19" t="s">
        <v>179</v>
      </c>
      <c r="O11" s="19"/>
    </row>
    <row r="12" spans="1:15" ht="30" customHeight="1">
      <c r="A12" s="19"/>
      <c r="B12" s="19"/>
      <c r="C12" s="19" t="s">
        <v>59</v>
      </c>
      <c r="D12" s="19" t="s">
        <v>180</v>
      </c>
      <c r="E12" s="19" t="s">
        <v>59</v>
      </c>
      <c r="F12" s="19" t="s">
        <v>181</v>
      </c>
      <c r="G12" s="19"/>
      <c r="H12" s="19" t="s">
        <v>59</v>
      </c>
      <c r="I12" s="19" t="s">
        <v>182</v>
      </c>
      <c r="J12" s="19"/>
      <c r="K12" s="19" t="s">
        <v>183</v>
      </c>
      <c r="L12" s="19" t="s">
        <v>59</v>
      </c>
      <c r="M12" s="19" t="s">
        <v>184</v>
      </c>
      <c r="N12" s="19" t="s">
        <v>59</v>
      </c>
      <c r="O12" s="19" t="s">
        <v>180</v>
      </c>
    </row>
    <row r="13" spans="1:15" ht="30" customHeight="1">
      <c r="A13" s="19"/>
      <c r="B13" s="19"/>
      <c r="C13" s="19"/>
      <c r="D13" s="19"/>
      <c r="E13" s="19"/>
      <c r="F13" s="2" t="s">
        <v>185</v>
      </c>
      <c r="G13" s="2" t="s">
        <v>186</v>
      </c>
      <c r="H13" s="19"/>
      <c r="I13" s="2" t="s">
        <v>59</v>
      </c>
      <c r="J13" s="2" t="s">
        <v>187</v>
      </c>
      <c r="K13" s="19"/>
      <c r="L13" s="19"/>
      <c r="M13" s="19"/>
      <c r="N13" s="19"/>
      <c r="O13" s="19"/>
    </row>
    <row r="14" spans="1:15" ht="20.100000000000001" customHeight="1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74</v>
      </c>
      <c r="K14" s="2" t="s">
        <v>75</v>
      </c>
      <c r="L14" s="2" t="s">
        <v>127</v>
      </c>
      <c r="M14" s="2" t="s">
        <v>128</v>
      </c>
      <c r="N14" s="2" t="s">
        <v>147</v>
      </c>
      <c r="O14" s="2" t="s">
        <v>148</v>
      </c>
    </row>
    <row r="15" spans="1:15" ht="20.100000000000001" customHeight="1">
      <c r="A15" s="12" t="s">
        <v>188</v>
      </c>
      <c r="B15" s="2" t="s">
        <v>189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20.100000000000001" customHeight="1">
      <c r="A16" s="3" t="s">
        <v>190</v>
      </c>
      <c r="B16" s="2" t="s">
        <v>191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20.100000000000001" customHeight="1">
      <c r="A17" s="3" t="s">
        <v>192</v>
      </c>
      <c r="B17" s="2" t="s">
        <v>193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20.100000000000001" customHeight="1">
      <c r="A18" s="3" t="s">
        <v>194</v>
      </c>
      <c r="B18" s="2" t="s">
        <v>195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0.100000000000001" customHeight="1">
      <c r="A19" s="3" t="s">
        <v>196</v>
      </c>
      <c r="B19" s="2" t="s">
        <v>197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ht="20.100000000000001" customHeight="1">
      <c r="A20" s="12" t="s">
        <v>198</v>
      </c>
      <c r="B20" s="2" t="s">
        <v>199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20.100000000000001" customHeight="1">
      <c r="A21" s="3" t="s">
        <v>200</v>
      </c>
      <c r="B21" s="2" t="s">
        <v>201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20.100000000000001" customHeight="1">
      <c r="A22" s="3" t="s">
        <v>192</v>
      </c>
      <c r="B22" s="2" t="s">
        <v>202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20.100000000000001" customHeight="1">
      <c r="A23" s="3" t="s">
        <v>203</v>
      </c>
      <c r="B23" s="2" t="s">
        <v>204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ht="20.100000000000001" customHeight="1">
      <c r="A24" s="3" t="s">
        <v>205</v>
      </c>
      <c r="B24" s="2" t="s">
        <v>206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5" ht="20.100000000000001" customHeight="1">
      <c r="A25" s="12" t="s">
        <v>207</v>
      </c>
      <c r="B25" s="2" t="s">
        <v>208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20.100000000000001" customHeight="1">
      <c r="A26" s="3" t="s">
        <v>209</v>
      </c>
      <c r="B26" s="2" t="s">
        <v>210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20.100000000000001" customHeight="1">
      <c r="A27" s="3" t="s">
        <v>211</v>
      </c>
      <c r="B27" s="2" t="s">
        <v>212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20.100000000000001" customHeight="1">
      <c r="A28" s="10" t="s">
        <v>94</v>
      </c>
      <c r="B28" s="13" t="s">
        <v>95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ht="15" customHeight="1"/>
    <row r="30" spans="1:15" ht="39.950000000000003" customHeight="1">
      <c r="A30" s="6" t="s">
        <v>38</v>
      </c>
      <c r="B30" s="8"/>
      <c r="D30" s="8"/>
      <c r="F30" s="8"/>
    </row>
    <row r="31" spans="1:15" ht="20.100000000000001" customHeight="1">
      <c r="B31" s="7" t="s">
        <v>39</v>
      </c>
      <c r="D31" s="7" t="s">
        <v>105</v>
      </c>
      <c r="F31" s="7" t="s">
        <v>40</v>
      </c>
    </row>
    <row r="32" spans="1:15" ht="39.950000000000003" customHeight="1">
      <c r="A32" s="6" t="s">
        <v>41</v>
      </c>
      <c r="B32" s="8"/>
      <c r="D32" s="8"/>
      <c r="F32" s="8"/>
    </row>
    <row r="33" spans="1:6" ht="20.100000000000001" customHeight="1">
      <c r="B33" s="7" t="s">
        <v>39</v>
      </c>
      <c r="D33" s="7" t="s">
        <v>106</v>
      </c>
      <c r="F33" s="7" t="s">
        <v>42</v>
      </c>
    </row>
    <row r="34" spans="1:6" ht="20.100000000000001" customHeight="1">
      <c r="A34" s="14" t="s">
        <v>43</v>
      </c>
      <c r="B34" s="14"/>
    </row>
    <row r="35" spans="1:6" ht="15" customHeight="1"/>
    <row r="36" spans="1:6" ht="20.100000000000001" customHeight="1">
      <c r="B36" s="20" t="s">
        <v>107</v>
      </c>
      <c r="C36" s="20"/>
      <c r="D36" s="20"/>
      <c r="E36" s="20"/>
    </row>
    <row r="37" spans="1:6" ht="20.100000000000001" customHeight="1">
      <c r="B37" s="21" t="s">
        <v>108</v>
      </c>
      <c r="C37" s="21"/>
      <c r="D37" s="21"/>
      <c r="E37" s="21"/>
    </row>
    <row r="38" spans="1:6" ht="20.100000000000001" customHeight="1">
      <c r="B38" s="21" t="s">
        <v>109</v>
      </c>
      <c r="C38" s="21"/>
      <c r="D38" s="21"/>
      <c r="E38" s="21"/>
    </row>
    <row r="39" spans="1:6" ht="20.100000000000001" customHeight="1">
      <c r="B39" s="21" t="s">
        <v>110</v>
      </c>
      <c r="C39" s="21"/>
      <c r="D39" s="21"/>
      <c r="E39" s="21"/>
    </row>
    <row r="40" spans="1:6" ht="20.100000000000001" customHeight="1">
      <c r="B40" s="21" t="s">
        <v>111</v>
      </c>
      <c r="C40" s="21"/>
      <c r="D40" s="21"/>
      <c r="E40" s="21"/>
    </row>
    <row r="41" spans="1:6" ht="20.100000000000001" customHeight="1">
      <c r="B41" s="21" t="s">
        <v>112</v>
      </c>
      <c r="C41" s="21"/>
      <c r="D41" s="21"/>
      <c r="E41" s="21"/>
    </row>
    <row r="42" spans="1:6" ht="20.100000000000001" customHeight="1">
      <c r="B42" s="22" t="s">
        <v>113</v>
      </c>
      <c r="C42" s="22"/>
      <c r="D42" s="22"/>
      <c r="E42" s="22"/>
    </row>
  </sheetData>
  <sheetProtection sheet="1" objects="1" scenarios="1"/>
  <mergeCells count="36">
    <mergeCell ref="B40:E40"/>
    <mergeCell ref="B41:E41"/>
    <mergeCell ref="B42:E42"/>
    <mergeCell ref="A34:B34"/>
    <mergeCell ref="B36:E36"/>
    <mergeCell ref="B37:E37"/>
    <mergeCell ref="B38:E38"/>
    <mergeCell ref="B39:E39"/>
    <mergeCell ref="N11:O11"/>
    <mergeCell ref="C12:C13"/>
    <mergeCell ref="D12:D13"/>
    <mergeCell ref="E12:E13"/>
    <mergeCell ref="F12:G12"/>
    <mergeCell ref="H12:H13"/>
    <mergeCell ref="I12:J12"/>
    <mergeCell ref="K12:K13"/>
    <mergeCell ref="L12:L13"/>
    <mergeCell ref="M12:M13"/>
    <mergeCell ref="N12:N13"/>
    <mergeCell ref="O12:O13"/>
    <mergeCell ref="A8:C8"/>
    <mergeCell ref="D8:M8"/>
    <mergeCell ref="A9:C9"/>
    <mergeCell ref="D9:M9"/>
    <mergeCell ref="A11:A13"/>
    <mergeCell ref="B11:B13"/>
    <mergeCell ref="C11:D11"/>
    <mergeCell ref="E11:G11"/>
    <mergeCell ref="H11:K11"/>
    <mergeCell ref="L11:M11"/>
    <mergeCell ref="A1:O1"/>
    <mergeCell ref="A2:O2"/>
    <mergeCell ref="A6:C6"/>
    <mergeCell ref="D6:M6"/>
    <mergeCell ref="A7:C7"/>
    <mergeCell ref="D7:M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0" customHeight="1">
      <c r="Q3" s="2" t="s">
        <v>2</v>
      </c>
    </row>
    <row r="4" spans="1:17" ht="30" customHeight="1">
      <c r="P4" s="9" t="s">
        <v>3</v>
      </c>
      <c r="Q4" s="2" t="s">
        <v>47</v>
      </c>
    </row>
    <row r="5" spans="1:17" ht="30" customHeight="1">
      <c r="P5" s="9" t="s">
        <v>7</v>
      </c>
      <c r="Q5" s="2" t="s">
        <v>8</v>
      </c>
    </row>
    <row r="6" spans="1:17" ht="30" customHeight="1">
      <c r="A6" s="14" t="s">
        <v>5</v>
      </c>
      <c r="B6" s="14"/>
      <c r="C6" s="17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9" t="s">
        <v>11</v>
      </c>
      <c r="Q6" s="2" t="s">
        <v>12</v>
      </c>
    </row>
    <row r="7" spans="1:17" ht="30" customHeight="1">
      <c r="A7" s="14" t="s">
        <v>48</v>
      </c>
      <c r="B7" s="14"/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9" t="s">
        <v>15</v>
      </c>
      <c r="Q7" s="2" t="s">
        <v>16</v>
      </c>
    </row>
    <row r="8" spans="1:17" ht="30" customHeight="1">
      <c r="A8" s="14" t="s">
        <v>17</v>
      </c>
      <c r="B8" s="14"/>
      <c r="C8" s="17" t="s">
        <v>18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9" t="s">
        <v>49</v>
      </c>
      <c r="Q8" s="2" t="s">
        <v>20</v>
      </c>
    </row>
    <row r="9" spans="1:17" ht="30" customHeight="1">
      <c r="A9" s="14" t="s">
        <v>21</v>
      </c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P9" s="9" t="s">
        <v>22</v>
      </c>
      <c r="Q9" s="2"/>
    </row>
    <row r="10" spans="1:17" ht="30" customHeight="1"/>
    <row r="11" spans="1:17" ht="50.1" customHeight="1">
      <c r="A11" s="1" t="s">
        <v>214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" customHeight="1">
      <c r="A12" s="19" t="s">
        <v>215</v>
      </c>
      <c r="B12" s="19" t="s">
        <v>53</v>
      </c>
      <c r="C12" s="19" t="s">
        <v>216</v>
      </c>
      <c r="D12" s="19"/>
      <c r="E12" s="19"/>
      <c r="F12" s="19"/>
      <c r="G12" s="19" t="s">
        <v>217</v>
      </c>
      <c r="H12" s="19"/>
      <c r="I12" s="19"/>
      <c r="J12" s="19"/>
      <c r="K12" s="19"/>
      <c r="L12" s="19" t="s">
        <v>218</v>
      </c>
      <c r="M12" s="19"/>
      <c r="N12" s="19" t="s">
        <v>219</v>
      </c>
      <c r="O12" s="19"/>
      <c r="P12" s="19"/>
      <c r="Q12" s="19"/>
    </row>
    <row r="13" spans="1:17" ht="30" customHeight="1">
      <c r="A13" s="19"/>
      <c r="B13" s="19"/>
      <c r="C13" s="19" t="s">
        <v>220</v>
      </c>
      <c r="D13" s="19"/>
      <c r="E13" s="19" t="s">
        <v>181</v>
      </c>
      <c r="F13" s="19"/>
      <c r="G13" s="19" t="s">
        <v>59</v>
      </c>
      <c r="H13" s="19" t="s">
        <v>181</v>
      </c>
      <c r="I13" s="19"/>
      <c r="J13" s="19"/>
      <c r="K13" s="19"/>
      <c r="L13" s="19" t="s">
        <v>181</v>
      </c>
      <c r="M13" s="19"/>
      <c r="N13" s="19" t="s">
        <v>220</v>
      </c>
      <c r="O13" s="19"/>
      <c r="P13" s="19" t="s">
        <v>181</v>
      </c>
      <c r="Q13" s="19"/>
    </row>
    <row r="14" spans="1:17" ht="30" customHeight="1">
      <c r="A14" s="19"/>
      <c r="B14" s="19"/>
      <c r="C14" s="19" t="s">
        <v>59</v>
      </c>
      <c r="D14" s="2" t="s">
        <v>221</v>
      </c>
      <c r="E14" s="19" t="s">
        <v>222</v>
      </c>
      <c r="F14" s="19" t="s">
        <v>223</v>
      </c>
      <c r="G14" s="19"/>
      <c r="H14" s="19" t="s">
        <v>224</v>
      </c>
      <c r="I14" s="19"/>
      <c r="J14" s="19" t="s">
        <v>225</v>
      </c>
      <c r="K14" s="19" t="s">
        <v>226</v>
      </c>
      <c r="L14" s="19" t="s">
        <v>227</v>
      </c>
      <c r="M14" s="19" t="s">
        <v>228</v>
      </c>
      <c r="N14" s="19" t="s">
        <v>59</v>
      </c>
      <c r="O14" s="19" t="s">
        <v>229</v>
      </c>
      <c r="P14" s="19" t="s">
        <v>222</v>
      </c>
      <c r="Q14" s="19" t="s">
        <v>223</v>
      </c>
    </row>
    <row r="15" spans="1:17" ht="30" customHeight="1">
      <c r="A15" s="19"/>
      <c r="B15" s="19"/>
      <c r="C15" s="19"/>
      <c r="D15" s="19" t="s">
        <v>230</v>
      </c>
      <c r="E15" s="19"/>
      <c r="F15" s="19"/>
      <c r="G15" s="19"/>
      <c r="H15" s="19" t="s">
        <v>59</v>
      </c>
      <c r="I15" s="19" t="s">
        <v>229</v>
      </c>
      <c r="J15" s="19"/>
      <c r="K15" s="19"/>
      <c r="L15" s="19"/>
      <c r="M15" s="19"/>
      <c r="N15" s="19"/>
      <c r="O15" s="19"/>
      <c r="P15" s="19"/>
      <c r="Q15" s="19"/>
    </row>
    <row r="16" spans="1:17" ht="30" customHeight="1">
      <c r="A16" s="19"/>
      <c r="B16" s="19"/>
      <c r="C16" s="19"/>
      <c r="D16" s="19"/>
      <c r="E16" s="19"/>
      <c r="F16" s="19"/>
      <c r="G16" s="19"/>
      <c r="H16" s="19"/>
      <c r="I16" s="19" t="s">
        <v>230</v>
      </c>
      <c r="J16" s="19"/>
      <c r="K16" s="19"/>
      <c r="L16" s="19"/>
      <c r="M16" s="19"/>
      <c r="N16" s="19"/>
      <c r="O16" s="19"/>
      <c r="P16" s="19"/>
      <c r="Q16" s="19"/>
    </row>
    <row r="17" spans="1:17" ht="20.100000000000001" customHeight="1">
      <c r="A17" s="2" t="s">
        <v>65</v>
      </c>
      <c r="B17" s="2" t="s">
        <v>66</v>
      </c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71</v>
      </c>
      <c r="H17" s="2" t="s">
        <v>72</v>
      </c>
      <c r="I17" s="2" t="s">
        <v>73</v>
      </c>
      <c r="J17" s="2" t="s">
        <v>74</v>
      </c>
      <c r="K17" s="2" t="s">
        <v>75</v>
      </c>
      <c r="L17" s="2" t="s">
        <v>127</v>
      </c>
      <c r="M17" s="2" t="s">
        <v>128</v>
      </c>
      <c r="N17" s="2" t="s">
        <v>147</v>
      </c>
      <c r="O17" s="2" t="s">
        <v>148</v>
      </c>
      <c r="P17" s="2" t="s">
        <v>149</v>
      </c>
      <c r="Q17" s="2" t="s">
        <v>150</v>
      </c>
    </row>
    <row r="18" spans="1:17" ht="20.100000000000001" customHeight="1">
      <c r="A18" s="12" t="s">
        <v>231</v>
      </c>
      <c r="B18" s="2" t="s">
        <v>78</v>
      </c>
      <c r="C18" s="11">
        <v>146</v>
      </c>
      <c r="D18" s="11">
        <v>146</v>
      </c>
      <c r="E18" s="11">
        <v>139.5</v>
      </c>
      <c r="F18" s="11">
        <v>8.5</v>
      </c>
      <c r="G18" s="11">
        <v>96</v>
      </c>
      <c r="H18" s="11">
        <v>82</v>
      </c>
      <c r="I18" s="11">
        <v>81</v>
      </c>
      <c r="J18" s="11">
        <v>8</v>
      </c>
      <c r="K18" s="11">
        <v>14</v>
      </c>
      <c r="L18" s="11">
        <v>0</v>
      </c>
      <c r="M18" s="11">
        <v>0</v>
      </c>
      <c r="N18" s="11">
        <v>146</v>
      </c>
      <c r="O18" s="11">
        <v>145</v>
      </c>
      <c r="P18" s="11">
        <v>137.5</v>
      </c>
      <c r="Q18" s="11">
        <v>9.5</v>
      </c>
    </row>
    <row r="19" spans="1:17" ht="20.100000000000001" customHeight="1">
      <c r="A19" s="3" t="s">
        <v>232</v>
      </c>
      <c r="B19" s="2" t="s">
        <v>233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4.95" customHeight="1">
      <c r="A20" s="3" t="s">
        <v>234</v>
      </c>
      <c r="B20" s="2" t="s">
        <v>235</v>
      </c>
      <c r="C20" s="4">
        <v>40.5</v>
      </c>
      <c r="D20" s="4">
        <v>40.5</v>
      </c>
      <c r="E20" s="4">
        <v>40.5</v>
      </c>
      <c r="F20" s="4">
        <v>1</v>
      </c>
      <c r="G20" s="4">
        <v>24.5</v>
      </c>
      <c r="H20" s="4">
        <v>20</v>
      </c>
      <c r="I20" s="4">
        <v>20</v>
      </c>
      <c r="J20" s="4">
        <v>6.5</v>
      </c>
      <c r="K20" s="4">
        <v>4.5</v>
      </c>
      <c r="L20" s="4"/>
      <c r="M20" s="4"/>
      <c r="N20" s="4">
        <v>40.5</v>
      </c>
      <c r="O20" s="4">
        <v>40.5</v>
      </c>
      <c r="P20" s="4">
        <v>39.5</v>
      </c>
      <c r="Q20" s="4">
        <v>1</v>
      </c>
    </row>
    <row r="21" spans="1:17" ht="24.95" customHeight="1">
      <c r="A21" s="3" t="s">
        <v>236</v>
      </c>
      <c r="B21" s="2" t="s">
        <v>237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4.95" customHeight="1">
      <c r="A22" s="3" t="s">
        <v>238</v>
      </c>
      <c r="B22" s="2" t="s">
        <v>239</v>
      </c>
      <c r="C22" s="4">
        <v>52</v>
      </c>
      <c r="D22" s="4">
        <v>52</v>
      </c>
      <c r="E22" s="4">
        <v>52</v>
      </c>
      <c r="F22" s="4"/>
      <c r="G22" s="4">
        <v>24</v>
      </c>
      <c r="H22" s="4">
        <v>15</v>
      </c>
      <c r="I22" s="4">
        <v>15</v>
      </c>
      <c r="J22" s="4"/>
      <c r="K22" s="4">
        <v>9</v>
      </c>
      <c r="L22" s="4"/>
      <c r="M22" s="4"/>
      <c r="N22" s="4">
        <v>52</v>
      </c>
      <c r="O22" s="4">
        <v>52</v>
      </c>
      <c r="P22" s="4">
        <v>52</v>
      </c>
      <c r="Q22" s="4"/>
    </row>
    <row r="23" spans="1:17" ht="24.95" customHeight="1">
      <c r="A23" s="3" t="s">
        <v>240</v>
      </c>
      <c r="B23" s="2" t="s">
        <v>241</v>
      </c>
      <c r="C23" s="4">
        <v>2.5</v>
      </c>
      <c r="D23" s="4">
        <v>2.5</v>
      </c>
      <c r="E23" s="4">
        <v>1.5</v>
      </c>
      <c r="F23" s="4">
        <v>1</v>
      </c>
      <c r="G23" s="4">
        <v>1.5</v>
      </c>
      <c r="H23" s="4">
        <v>1</v>
      </c>
      <c r="I23" s="4"/>
      <c r="J23" s="4"/>
      <c r="K23" s="4">
        <v>0.5</v>
      </c>
      <c r="L23" s="4"/>
      <c r="M23" s="4"/>
      <c r="N23" s="4">
        <v>2.5</v>
      </c>
      <c r="O23" s="4">
        <v>1.5</v>
      </c>
      <c r="P23" s="4">
        <v>1.5</v>
      </c>
      <c r="Q23" s="4">
        <v>1</v>
      </c>
    </row>
    <row r="24" spans="1:17" ht="24.95" customHeight="1">
      <c r="A24" s="3" t="s">
        <v>242</v>
      </c>
      <c r="B24" s="2" t="s">
        <v>243</v>
      </c>
      <c r="C24" s="4">
        <v>9</v>
      </c>
      <c r="D24" s="4">
        <v>9</v>
      </c>
      <c r="E24" s="4">
        <v>5.5</v>
      </c>
      <c r="F24" s="4">
        <v>3.5</v>
      </c>
      <c r="G24" s="4">
        <v>5</v>
      </c>
      <c r="H24" s="4">
        <v>5</v>
      </c>
      <c r="I24" s="4">
        <v>5</v>
      </c>
      <c r="J24" s="4">
        <v>0.5</v>
      </c>
      <c r="K24" s="4"/>
      <c r="L24" s="4"/>
      <c r="M24" s="4"/>
      <c r="N24" s="4">
        <v>9</v>
      </c>
      <c r="O24" s="4">
        <v>9</v>
      </c>
      <c r="P24" s="4">
        <v>5.5</v>
      </c>
      <c r="Q24" s="4">
        <v>3.5</v>
      </c>
    </row>
    <row r="25" spans="1:17" ht="24.95" customHeight="1">
      <c r="A25" s="3" t="s">
        <v>244</v>
      </c>
      <c r="B25" s="2" t="s">
        <v>245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24.95" customHeight="1">
      <c r="A26" s="3" t="s">
        <v>246</v>
      </c>
      <c r="B26" s="2" t="s">
        <v>247</v>
      </c>
      <c r="C26" s="4">
        <v>42</v>
      </c>
      <c r="D26" s="4">
        <v>42</v>
      </c>
      <c r="E26" s="4">
        <v>40</v>
      </c>
      <c r="F26" s="4">
        <v>3</v>
      </c>
      <c r="G26" s="4">
        <v>41</v>
      </c>
      <c r="H26" s="4">
        <v>41</v>
      </c>
      <c r="I26" s="4">
        <v>41</v>
      </c>
      <c r="J26" s="4">
        <v>1</v>
      </c>
      <c r="K26" s="4"/>
      <c r="L26" s="4"/>
      <c r="M26" s="4"/>
      <c r="N26" s="4">
        <v>42</v>
      </c>
      <c r="O26" s="4">
        <v>42</v>
      </c>
      <c r="P26" s="4">
        <v>39</v>
      </c>
      <c r="Q26" s="4">
        <v>4</v>
      </c>
    </row>
    <row r="27" spans="1:17" ht="20.100000000000001" customHeight="1">
      <c r="A27" s="12" t="s">
        <v>248</v>
      </c>
      <c r="B27" s="2" t="s">
        <v>82</v>
      </c>
      <c r="C27" s="11">
        <v>53</v>
      </c>
      <c r="D27" s="11">
        <v>53</v>
      </c>
      <c r="E27" s="11">
        <v>40</v>
      </c>
      <c r="F27" s="11">
        <v>13</v>
      </c>
      <c r="G27" s="11">
        <v>37</v>
      </c>
      <c r="H27" s="11">
        <v>35</v>
      </c>
      <c r="I27" s="11">
        <v>35</v>
      </c>
      <c r="J27" s="11">
        <v>10</v>
      </c>
      <c r="K27" s="11">
        <v>2</v>
      </c>
      <c r="L27" s="11"/>
      <c r="M27" s="11"/>
      <c r="N27" s="11">
        <v>53</v>
      </c>
      <c r="O27" s="11">
        <v>53</v>
      </c>
      <c r="P27" s="11">
        <v>41</v>
      </c>
      <c r="Q27" s="11">
        <v>12</v>
      </c>
    </row>
    <row r="28" spans="1:17" ht="20.100000000000001" customHeight="1">
      <c r="A28" s="3" t="s">
        <v>232</v>
      </c>
      <c r="B28" s="2" t="s">
        <v>249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4.95" customHeight="1">
      <c r="A29" s="3" t="s">
        <v>250</v>
      </c>
      <c r="B29" s="2" t="s">
        <v>251</v>
      </c>
      <c r="C29" s="4">
        <v>53</v>
      </c>
      <c r="D29" s="4">
        <v>53</v>
      </c>
      <c r="E29" s="4">
        <v>40</v>
      </c>
      <c r="F29" s="4">
        <v>13</v>
      </c>
      <c r="G29" s="4">
        <v>37</v>
      </c>
      <c r="H29" s="4">
        <v>35</v>
      </c>
      <c r="I29" s="4">
        <v>35</v>
      </c>
      <c r="J29" s="4">
        <v>10</v>
      </c>
      <c r="K29" s="4">
        <v>2</v>
      </c>
      <c r="L29" s="4"/>
      <c r="M29" s="4"/>
      <c r="N29" s="4">
        <v>53</v>
      </c>
      <c r="O29" s="4">
        <v>53</v>
      </c>
      <c r="P29" s="4">
        <v>41</v>
      </c>
      <c r="Q29" s="4">
        <v>12</v>
      </c>
    </row>
    <row r="30" spans="1:17" ht="20.100000000000001" customHeight="1">
      <c r="A30" s="12" t="s">
        <v>252</v>
      </c>
      <c r="B30" s="2" t="s">
        <v>87</v>
      </c>
      <c r="C30" s="11">
        <v>6</v>
      </c>
      <c r="D30" s="11">
        <v>6</v>
      </c>
      <c r="E30" s="11">
        <v>6</v>
      </c>
      <c r="F30" s="11"/>
      <c r="G30" s="11">
        <v>6</v>
      </c>
      <c r="H30" s="11">
        <v>6</v>
      </c>
      <c r="I30" s="11">
        <v>6</v>
      </c>
      <c r="J30" s="11">
        <v>5</v>
      </c>
      <c r="K30" s="11"/>
      <c r="L30" s="11"/>
      <c r="M30" s="11"/>
      <c r="N30" s="11">
        <v>6</v>
      </c>
      <c r="O30" s="11">
        <v>6</v>
      </c>
      <c r="P30" s="11">
        <v>6</v>
      </c>
      <c r="Q30" s="11"/>
    </row>
    <row r="31" spans="1:17" ht="20.100000000000001" customHeight="1">
      <c r="A31" s="3" t="s">
        <v>232</v>
      </c>
      <c r="B31" s="2" t="s">
        <v>155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.95" customHeight="1">
      <c r="A32" s="3" t="s">
        <v>253</v>
      </c>
      <c r="B32" s="2" t="s">
        <v>157</v>
      </c>
      <c r="C32" s="4">
        <v>1</v>
      </c>
      <c r="D32" s="4">
        <v>1</v>
      </c>
      <c r="E32" s="4">
        <v>1</v>
      </c>
      <c r="F32" s="4"/>
      <c r="G32" s="4">
        <v>1</v>
      </c>
      <c r="H32" s="4">
        <v>1</v>
      </c>
      <c r="I32" s="4">
        <v>1</v>
      </c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/>
    </row>
    <row r="33" spans="1:17" ht="24.95" customHeight="1">
      <c r="A33" s="3" t="s">
        <v>254</v>
      </c>
      <c r="B33" s="2" t="s">
        <v>159</v>
      </c>
      <c r="C33" s="4">
        <v>4</v>
      </c>
      <c r="D33" s="4">
        <v>4</v>
      </c>
      <c r="E33" s="4">
        <v>4</v>
      </c>
      <c r="F33" s="4"/>
      <c r="G33" s="4">
        <v>4</v>
      </c>
      <c r="H33" s="4">
        <v>4</v>
      </c>
      <c r="I33" s="4">
        <v>4</v>
      </c>
      <c r="J33" s="4">
        <v>4</v>
      </c>
      <c r="K33" s="4"/>
      <c r="L33" s="4"/>
      <c r="M33" s="4"/>
      <c r="N33" s="4">
        <v>4</v>
      </c>
      <c r="O33" s="4">
        <v>4</v>
      </c>
      <c r="P33" s="4">
        <v>4</v>
      </c>
      <c r="Q33" s="4"/>
    </row>
    <row r="34" spans="1:17" ht="24.95" customHeight="1">
      <c r="A34" s="3" t="s">
        <v>255</v>
      </c>
      <c r="B34" s="2" t="s">
        <v>161</v>
      </c>
      <c r="C34" s="4">
        <v>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v>1</v>
      </c>
      <c r="J34" s="4">
        <v>1</v>
      </c>
      <c r="K34" s="4"/>
      <c r="L34" s="4"/>
      <c r="M34" s="4"/>
      <c r="N34" s="4">
        <v>1</v>
      </c>
      <c r="O34" s="4">
        <v>1</v>
      </c>
      <c r="P34" s="4">
        <v>1</v>
      </c>
      <c r="Q34" s="4"/>
    </row>
    <row r="35" spans="1:17" ht="20.100000000000001" customHeight="1">
      <c r="A35" s="10" t="s">
        <v>94</v>
      </c>
      <c r="B35" s="13" t="s">
        <v>95</v>
      </c>
      <c r="C35" s="11">
        <f>VLOOKUP("Основной персонал, всего",A:U,3,0) + VLOOKUP("Вспомогательный персонал, всего",A:U,3,0) + VLOOKUP("Административно-управленческий персонал, всего",A:U,3,0)</f>
        <v>205</v>
      </c>
      <c r="D35" s="11">
        <f>VLOOKUP("Основной персонал, всего",A:U,4,0) + VLOOKUP("Вспомогательный персонал, всего",A:U,4,0) + VLOOKUP("Административно-управленческий персонал, всего",A:U,4,0)</f>
        <v>205</v>
      </c>
      <c r="E35" s="11">
        <f>VLOOKUP("Основной персонал, всего",A:U,5,0) + VLOOKUP("Вспомогательный персонал, всего",A:U,5,0) + VLOOKUP("Административно-управленческий персонал, всего",A:U,5,0)</f>
        <v>185.5</v>
      </c>
      <c r="F35" s="11">
        <f>VLOOKUP("Основной персонал, всего",A:U,6,0) + VLOOKUP("Вспомогательный персонал, всего",A:U,6,0) + VLOOKUP("Административно-управленческий персонал, всего",A:U,6,0)</f>
        <v>21.5</v>
      </c>
      <c r="G35" s="11">
        <f>VLOOKUP("Основной персонал, всего",A:U,7,0) + VLOOKUP("Вспомогательный персонал, всего",A:U,7,0) + VLOOKUP("Административно-управленческий персонал, всего",A:U,7,0)</f>
        <v>139</v>
      </c>
      <c r="H35" s="11">
        <f>VLOOKUP("Основной персонал, всего",A:U,8,0) + VLOOKUP("Вспомогательный персонал, всего",A:U,8,0) + VLOOKUP("Административно-управленческий персонал, всего",A:U,8,0)</f>
        <v>123</v>
      </c>
      <c r="I35" s="11">
        <f>VLOOKUP("Основной персонал, всего",A:U,9,0) + VLOOKUP("Вспомогательный персонал, всего",A:U,9,0) + VLOOKUP("Административно-управленческий персонал, всего",A:U,9,0)</f>
        <v>122</v>
      </c>
      <c r="J35" s="11">
        <f>VLOOKUP("Основной персонал, всего",A:U,10,0) + VLOOKUP("Вспомогательный персонал, всего",A:U,10,0) + VLOOKUP("Административно-управленческий персонал, всего",A:U,10,0)</f>
        <v>23</v>
      </c>
      <c r="K35" s="11">
        <f>VLOOKUP("Основной персонал, всего",A:U,11,0) + VLOOKUP("Вспомогательный персонал, всего",A:U,11,0) + VLOOKUP("Административно-управленческий персонал, всего",A:U,11,0)</f>
        <v>16</v>
      </c>
      <c r="L35" s="11">
        <f>VLOOKUP("Основной персонал, всего",A:U,12,0) + VLOOKUP("Вспомогательный персонал, всего",A:U,12,0) + VLOOKUP("Административно-управленческий персонал, всего",A:U,12,0)</f>
        <v>0</v>
      </c>
      <c r="M35" s="11">
        <f>VLOOKUP("Основной персонал, всего",A:U,13,0) + VLOOKUP("Вспомогательный персонал, всего",A:U,13,0) + VLOOKUP("Административно-управленческий персонал, всего",A:U,13,0)</f>
        <v>0</v>
      </c>
      <c r="N35" s="11">
        <f>VLOOKUP("Основной персонал, всего",A:U,14,0) + VLOOKUP("Вспомогательный персонал, всего",A:U,14,0) + VLOOKUP("Административно-управленческий персонал, всего",A:U,14,0)</f>
        <v>205</v>
      </c>
      <c r="O35" s="11">
        <f>VLOOKUP("Основной персонал, всего",A:U,15,0) + VLOOKUP("Вспомогательный персонал, всего",A:U,15,0) + VLOOKUP("Административно-управленческий персонал, всего",A:U,15,0)</f>
        <v>204</v>
      </c>
      <c r="P35" s="11">
        <f>VLOOKUP("Основной персонал, всего",A:U,16,0) + VLOOKUP("Вспомогательный персонал, всего",A:U,16,0) + VLOOKUP("Административно-управленческий персонал, всего",A:U,16,0)</f>
        <v>184.5</v>
      </c>
      <c r="Q35" s="11">
        <f>VLOOKUP("Основной персонал, всего",A:U,17,0) + VLOOKUP("Вспомогательный персонал, всего",A:U,17,0) + VLOOKUP("Административно-управленческий персонал, всего",A:U,17,0)</f>
        <v>21.5</v>
      </c>
    </row>
  </sheetData>
  <sheetProtection sheet="1" objects="1" scenarios="1"/>
  <mergeCells count="39">
    <mergeCell ref="N14:N16"/>
    <mergeCell ref="O14:O16"/>
    <mergeCell ref="P14:P16"/>
    <mergeCell ref="Q14:Q16"/>
    <mergeCell ref="D15:D16"/>
    <mergeCell ref="H15:H16"/>
    <mergeCell ref="I15:I16"/>
    <mergeCell ref="N12:Q12"/>
    <mergeCell ref="C13:D13"/>
    <mergeCell ref="E13:F13"/>
    <mergeCell ref="G13:G16"/>
    <mergeCell ref="H13:K13"/>
    <mergeCell ref="L13:M13"/>
    <mergeCell ref="N13:O13"/>
    <mergeCell ref="P13:Q13"/>
    <mergeCell ref="C14:C16"/>
    <mergeCell ref="E14:E16"/>
    <mergeCell ref="F14:F16"/>
    <mergeCell ref="H14:I14"/>
    <mergeCell ref="J14:J16"/>
    <mergeCell ref="K14:K16"/>
    <mergeCell ref="L14:L16"/>
    <mergeCell ref="M14:M16"/>
    <mergeCell ref="A12:A16"/>
    <mergeCell ref="B12:B16"/>
    <mergeCell ref="C12:F12"/>
    <mergeCell ref="G12:K12"/>
    <mergeCell ref="L12:M12"/>
    <mergeCell ref="A8:B8"/>
    <mergeCell ref="C8:N8"/>
    <mergeCell ref="A9:B9"/>
    <mergeCell ref="C9:N9"/>
    <mergeCell ref="A11:Q11"/>
    <mergeCell ref="A1:Q1"/>
    <mergeCell ref="A2:Q2"/>
    <mergeCell ref="A6:B6"/>
    <mergeCell ref="C6:N6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19" t="s">
        <v>257</v>
      </c>
      <c r="B2" s="19" t="s">
        <v>53</v>
      </c>
      <c r="C2" s="19" t="s">
        <v>258</v>
      </c>
      <c r="D2" s="19"/>
      <c r="E2" s="19"/>
      <c r="F2" s="19"/>
      <c r="G2" s="19"/>
      <c r="H2" s="19"/>
      <c r="I2" s="19" t="s">
        <v>259</v>
      </c>
      <c r="J2" s="19"/>
      <c r="K2" s="19" t="s">
        <v>260</v>
      </c>
      <c r="L2" s="19"/>
      <c r="M2" s="19"/>
      <c r="N2" s="19"/>
      <c r="O2" s="19"/>
      <c r="P2" s="19"/>
    </row>
    <row r="3" spans="1:16" ht="30" customHeight="1">
      <c r="A3" s="19"/>
      <c r="B3" s="19"/>
      <c r="C3" s="19" t="s">
        <v>59</v>
      </c>
      <c r="D3" s="19" t="s">
        <v>181</v>
      </c>
      <c r="E3" s="19"/>
      <c r="F3" s="19"/>
      <c r="G3" s="19"/>
      <c r="H3" s="19"/>
      <c r="I3" s="19" t="s">
        <v>181</v>
      </c>
      <c r="J3" s="19"/>
      <c r="K3" s="19" t="s">
        <v>181</v>
      </c>
      <c r="L3" s="19"/>
      <c r="M3" s="19"/>
      <c r="N3" s="19"/>
      <c r="O3" s="19"/>
      <c r="P3" s="19"/>
    </row>
    <row r="4" spans="1:16" ht="30" customHeight="1">
      <c r="A4" s="19"/>
      <c r="B4" s="19"/>
      <c r="C4" s="19"/>
      <c r="D4" s="19" t="s">
        <v>224</v>
      </c>
      <c r="E4" s="19"/>
      <c r="F4" s="19"/>
      <c r="G4" s="19" t="s">
        <v>261</v>
      </c>
      <c r="H4" s="19" t="s">
        <v>226</v>
      </c>
      <c r="I4" s="19" t="s">
        <v>262</v>
      </c>
      <c r="J4" s="19" t="s">
        <v>263</v>
      </c>
      <c r="K4" s="19" t="s">
        <v>224</v>
      </c>
      <c r="L4" s="19"/>
      <c r="M4" s="19"/>
      <c r="N4" s="19"/>
      <c r="O4" s="19"/>
      <c r="P4" s="19"/>
    </row>
    <row r="5" spans="1:16" ht="30" customHeight="1">
      <c r="A5" s="19"/>
      <c r="B5" s="19"/>
      <c r="C5" s="19"/>
      <c r="D5" s="19" t="s">
        <v>59</v>
      </c>
      <c r="E5" s="19" t="s">
        <v>264</v>
      </c>
      <c r="F5" s="19"/>
      <c r="G5" s="19"/>
      <c r="H5" s="19"/>
      <c r="I5" s="19"/>
      <c r="J5" s="19"/>
      <c r="K5" s="19" t="s">
        <v>265</v>
      </c>
      <c r="L5" s="19" t="s">
        <v>266</v>
      </c>
      <c r="M5" s="19" t="s">
        <v>267</v>
      </c>
      <c r="N5" s="19"/>
      <c r="O5" s="19" t="s">
        <v>268</v>
      </c>
      <c r="P5" s="19" t="s">
        <v>269</v>
      </c>
    </row>
    <row r="6" spans="1:16" ht="30" customHeight="1">
      <c r="A6" s="19"/>
      <c r="B6" s="19"/>
      <c r="C6" s="19"/>
      <c r="D6" s="19"/>
      <c r="E6" s="19" t="s">
        <v>270</v>
      </c>
      <c r="F6" s="19" t="s">
        <v>271</v>
      </c>
      <c r="G6" s="19"/>
      <c r="H6" s="19"/>
      <c r="I6" s="19"/>
      <c r="J6" s="19"/>
      <c r="K6" s="19"/>
      <c r="L6" s="19"/>
      <c r="M6" s="19" t="s">
        <v>181</v>
      </c>
      <c r="N6" s="19"/>
      <c r="O6" s="19"/>
      <c r="P6" s="19"/>
    </row>
    <row r="7" spans="1:16" ht="39.950000000000003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" t="s">
        <v>272</v>
      </c>
      <c r="N7" s="2" t="s">
        <v>273</v>
      </c>
      <c r="O7" s="19"/>
      <c r="P7" s="19"/>
    </row>
    <row r="8" spans="1:16" ht="20.100000000000001" customHeight="1">
      <c r="A8" s="2" t="s">
        <v>65</v>
      </c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127</v>
      </c>
      <c r="M8" s="2" t="s">
        <v>128</v>
      </c>
      <c r="N8" s="2" t="s">
        <v>147</v>
      </c>
      <c r="O8" s="2" t="s">
        <v>148</v>
      </c>
      <c r="P8" s="2" t="s">
        <v>149</v>
      </c>
    </row>
    <row r="9" spans="1:16" ht="20.100000000000001" customHeight="1">
      <c r="A9" s="12" t="s">
        <v>274</v>
      </c>
      <c r="B9" s="2" t="s">
        <v>78</v>
      </c>
      <c r="C9" s="11">
        <f>D9+G9+H9</f>
        <v>54141073.729999997</v>
      </c>
      <c r="D9" s="11">
        <v>45480133.850000001</v>
      </c>
      <c r="E9" s="11">
        <v>45480133.850000001</v>
      </c>
      <c r="F9" s="11">
        <v>0</v>
      </c>
      <c r="G9" s="11">
        <v>578338.05000000005</v>
      </c>
      <c r="H9" s="11">
        <v>8082601.8300000001</v>
      </c>
      <c r="I9" s="11">
        <v>0</v>
      </c>
      <c r="J9" s="11">
        <v>0</v>
      </c>
      <c r="K9" s="11">
        <v>43151258.560000002</v>
      </c>
      <c r="L9" s="11">
        <v>0</v>
      </c>
      <c r="M9" s="11">
        <v>0</v>
      </c>
      <c r="N9" s="11">
        <v>0</v>
      </c>
      <c r="O9" s="11">
        <v>0</v>
      </c>
      <c r="P9" s="11">
        <v>2328875.29</v>
      </c>
    </row>
    <row r="10" spans="1:16" ht="20.100000000000001" customHeight="1">
      <c r="A10" s="3" t="s">
        <v>232</v>
      </c>
      <c r="B10" s="2" t="s">
        <v>233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.95" customHeight="1">
      <c r="A11" s="3" t="s">
        <v>236</v>
      </c>
      <c r="B11" s="2" t="s">
        <v>237</v>
      </c>
      <c r="C11" s="4">
        <f t="shared" ref="C11:C18" si="0">D11+G11+H11</f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21.95" customHeight="1">
      <c r="A12" s="3" t="s">
        <v>238</v>
      </c>
      <c r="B12" s="2" t="s">
        <v>239</v>
      </c>
      <c r="C12" s="4">
        <f t="shared" si="0"/>
        <v>25641707.219999999</v>
      </c>
      <c r="D12" s="4">
        <v>19238564.73</v>
      </c>
      <c r="E12" s="4">
        <v>19238564.73</v>
      </c>
      <c r="F12" s="4">
        <v>0</v>
      </c>
      <c r="G12" s="4">
        <v>0</v>
      </c>
      <c r="H12" s="4">
        <v>6403142.4900000002</v>
      </c>
      <c r="I12" s="4">
        <v>0</v>
      </c>
      <c r="J12" s="4">
        <v>0</v>
      </c>
      <c r="K12" s="4">
        <v>18507297.370000001</v>
      </c>
      <c r="L12" s="4">
        <v>0</v>
      </c>
      <c r="M12" s="4">
        <v>0</v>
      </c>
      <c r="N12" s="4">
        <v>0</v>
      </c>
      <c r="O12" s="4">
        <v>0</v>
      </c>
      <c r="P12" s="4">
        <v>731267.36</v>
      </c>
    </row>
    <row r="13" spans="1:16" ht="21.95" customHeight="1">
      <c r="A13" s="3" t="s">
        <v>240</v>
      </c>
      <c r="B13" s="2" t="s">
        <v>241</v>
      </c>
      <c r="C13" s="4">
        <f t="shared" si="0"/>
        <v>1760659.02</v>
      </c>
      <c r="D13" s="4">
        <v>1331353.4099999999</v>
      </c>
      <c r="E13" s="4">
        <v>1331353.4099999999</v>
      </c>
      <c r="F13" s="4">
        <v>0</v>
      </c>
      <c r="G13" s="4">
        <v>0</v>
      </c>
      <c r="H13" s="4">
        <v>429305.61</v>
      </c>
      <c r="I13" s="4">
        <v>0</v>
      </c>
      <c r="J13" s="4">
        <v>0</v>
      </c>
      <c r="K13" s="4">
        <v>1228721.23</v>
      </c>
      <c r="L13" s="4">
        <v>0</v>
      </c>
      <c r="M13" s="4">
        <v>0</v>
      </c>
      <c r="N13" s="4">
        <v>0</v>
      </c>
      <c r="O13" s="4">
        <v>0</v>
      </c>
      <c r="P13" s="4">
        <v>102632.18</v>
      </c>
    </row>
    <row r="14" spans="1:16" ht="21.95" customHeight="1">
      <c r="A14" s="3" t="s">
        <v>242</v>
      </c>
      <c r="B14" s="2" t="s">
        <v>243</v>
      </c>
      <c r="C14" s="4">
        <f t="shared" si="0"/>
        <v>3446465.64</v>
      </c>
      <c r="D14" s="4">
        <v>3178129.52</v>
      </c>
      <c r="E14" s="4">
        <v>3178129.52</v>
      </c>
      <c r="F14" s="4">
        <v>0</v>
      </c>
      <c r="G14" s="4">
        <v>268336.12</v>
      </c>
      <c r="H14" s="4">
        <v>0</v>
      </c>
      <c r="I14" s="4">
        <v>0</v>
      </c>
      <c r="J14" s="4">
        <v>0</v>
      </c>
      <c r="K14" s="4">
        <v>3100949.35</v>
      </c>
      <c r="L14" s="4">
        <v>0</v>
      </c>
      <c r="M14" s="4">
        <v>0</v>
      </c>
      <c r="N14" s="4">
        <v>0</v>
      </c>
      <c r="O14" s="4">
        <v>0</v>
      </c>
      <c r="P14" s="4">
        <v>77180.17</v>
      </c>
    </row>
    <row r="15" spans="1:16" ht="21.95" customHeight="1">
      <c r="A15" s="3" t="s">
        <v>244</v>
      </c>
      <c r="B15" s="2" t="s">
        <v>245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21.95" customHeight="1">
      <c r="A16" s="3" t="s">
        <v>246</v>
      </c>
      <c r="B16" s="2" t="s">
        <v>247</v>
      </c>
      <c r="C16" s="4">
        <f t="shared" si="0"/>
        <v>22312687.41</v>
      </c>
      <c r="D16" s="4">
        <v>20752531.75</v>
      </c>
      <c r="E16" s="4">
        <v>20752531.75</v>
      </c>
      <c r="F16" s="4">
        <v>0</v>
      </c>
      <c r="G16" s="4">
        <v>310001.93</v>
      </c>
      <c r="H16" s="4">
        <v>1250153.73</v>
      </c>
      <c r="I16" s="4">
        <v>0</v>
      </c>
      <c r="J16" s="4">
        <v>0</v>
      </c>
      <c r="K16" s="4">
        <v>19366564.370000001</v>
      </c>
      <c r="L16" s="4">
        <v>0</v>
      </c>
      <c r="M16" s="4">
        <v>0</v>
      </c>
      <c r="N16" s="4">
        <v>0</v>
      </c>
      <c r="O16" s="4">
        <v>0</v>
      </c>
      <c r="P16" s="4">
        <v>1385967.38</v>
      </c>
    </row>
    <row r="17" spans="1:16" ht="21.95" customHeight="1">
      <c r="A17" s="3" t="s">
        <v>255</v>
      </c>
      <c r="B17" s="2" t="s">
        <v>161</v>
      </c>
      <c r="C17" s="4">
        <f t="shared" si="0"/>
        <v>979554.44</v>
      </c>
      <c r="D17" s="4">
        <v>979554.44</v>
      </c>
      <c r="E17" s="4">
        <v>979554.44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947726.24</v>
      </c>
      <c r="L17" s="4">
        <v>0</v>
      </c>
      <c r="M17" s="4">
        <v>0</v>
      </c>
      <c r="N17" s="4">
        <v>0</v>
      </c>
      <c r="O17" s="4">
        <v>0</v>
      </c>
      <c r="P17" s="4">
        <v>31828.2</v>
      </c>
    </row>
    <row r="18" spans="1:16" ht="20.100000000000001" customHeight="1">
      <c r="A18" s="12" t="s">
        <v>275</v>
      </c>
      <c r="B18" s="2" t="s">
        <v>82</v>
      </c>
      <c r="C18" s="11">
        <f t="shared" si="0"/>
        <v>31184942.309999999</v>
      </c>
      <c r="D18" s="11">
        <v>24605116.289999999</v>
      </c>
      <c r="E18" s="11">
        <v>24605116.289999999</v>
      </c>
      <c r="F18" s="11">
        <v>0</v>
      </c>
      <c r="G18" s="11">
        <v>3591960.37</v>
      </c>
      <c r="H18" s="11">
        <v>2987865.65</v>
      </c>
      <c r="I18" s="11">
        <v>0</v>
      </c>
      <c r="J18" s="11">
        <v>0</v>
      </c>
      <c r="K18" s="11">
        <v>23239302.010000002</v>
      </c>
      <c r="L18" s="11">
        <v>753670.09</v>
      </c>
      <c r="M18" s="11">
        <v>0</v>
      </c>
      <c r="N18" s="11">
        <v>0</v>
      </c>
      <c r="O18" s="11">
        <v>0</v>
      </c>
      <c r="P18" s="11">
        <v>612144.18999999994</v>
      </c>
    </row>
    <row r="19" spans="1:16" ht="20.100000000000001" customHeight="1">
      <c r="A19" s="3" t="s">
        <v>232</v>
      </c>
      <c r="B19" s="2" t="s">
        <v>249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1.95" customHeight="1">
      <c r="A20" s="3" t="s">
        <v>234</v>
      </c>
      <c r="B20" s="2" t="s">
        <v>235</v>
      </c>
      <c r="C20" s="4">
        <f>D20+G20+H20</f>
        <v>19676142.490000002</v>
      </c>
      <c r="D20" s="4">
        <v>14865512.85</v>
      </c>
      <c r="E20" s="4">
        <v>14865512.85</v>
      </c>
      <c r="F20" s="4">
        <v>0</v>
      </c>
      <c r="G20" s="4">
        <v>2254606.52</v>
      </c>
      <c r="H20" s="4">
        <v>2556023.12</v>
      </c>
      <c r="I20" s="4">
        <v>0</v>
      </c>
      <c r="J20" s="4">
        <v>0</v>
      </c>
      <c r="K20" s="4">
        <v>13856024.939999999</v>
      </c>
      <c r="L20" s="4">
        <v>753670.09</v>
      </c>
      <c r="M20" s="4">
        <v>0</v>
      </c>
      <c r="N20" s="4">
        <v>0</v>
      </c>
      <c r="O20" s="4">
        <v>0</v>
      </c>
      <c r="P20" s="4">
        <v>255817.82</v>
      </c>
    </row>
    <row r="21" spans="1:16" ht="21.95" customHeight="1">
      <c r="A21" s="3" t="s">
        <v>250</v>
      </c>
      <c r="B21" s="2" t="s">
        <v>251</v>
      </c>
      <c r="C21" s="4">
        <f>D21+G21+H21</f>
        <v>11508799.819999998</v>
      </c>
      <c r="D21" s="4">
        <v>9739603.4399999995</v>
      </c>
      <c r="E21" s="4">
        <v>9739603.4399999995</v>
      </c>
      <c r="F21" s="4">
        <v>0</v>
      </c>
      <c r="G21" s="4">
        <v>1337353.8500000001</v>
      </c>
      <c r="H21" s="4">
        <v>431842.53</v>
      </c>
      <c r="I21" s="4">
        <v>0</v>
      </c>
      <c r="J21" s="4">
        <v>0</v>
      </c>
      <c r="K21" s="4">
        <v>9383277.0700000003</v>
      </c>
      <c r="L21" s="4">
        <v>0</v>
      </c>
      <c r="M21" s="4">
        <v>0</v>
      </c>
      <c r="N21" s="4">
        <v>0</v>
      </c>
      <c r="O21" s="4">
        <v>0</v>
      </c>
      <c r="P21" s="4">
        <v>356326.37</v>
      </c>
    </row>
    <row r="22" spans="1:16" ht="20.100000000000001" customHeight="1">
      <c r="A22" s="12" t="s">
        <v>276</v>
      </c>
      <c r="B22" s="2" t="s">
        <v>87</v>
      </c>
      <c r="C22" s="11">
        <f>D22+G22+H22</f>
        <v>7604173.2000000002</v>
      </c>
      <c r="D22" s="11">
        <v>7604173.2000000002</v>
      </c>
      <c r="E22" s="11">
        <v>7604173.2000000002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6702124.9000000004</v>
      </c>
      <c r="L22" s="11">
        <v>0</v>
      </c>
      <c r="M22" s="11">
        <v>0</v>
      </c>
      <c r="N22" s="11">
        <v>0</v>
      </c>
      <c r="O22" s="11">
        <v>0</v>
      </c>
      <c r="P22" s="11">
        <v>902048.3</v>
      </c>
    </row>
    <row r="23" spans="1:16" ht="20.100000000000001" customHeight="1">
      <c r="A23" s="3" t="s">
        <v>232</v>
      </c>
      <c r="B23" s="2" t="s">
        <v>155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1.95" customHeight="1">
      <c r="A24" s="3" t="s">
        <v>253</v>
      </c>
      <c r="B24" s="2" t="s">
        <v>157</v>
      </c>
      <c r="C24" s="4">
        <f>D24+G24+H24</f>
        <v>2398283.33</v>
      </c>
      <c r="D24" s="4">
        <v>2398283.33</v>
      </c>
      <c r="E24" s="4">
        <v>2398283.33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1803432.5</v>
      </c>
      <c r="L24" s="4">
        <v>0</v>
      </c>
      <c r="M24" s="4">
        <v>0</v>
      </c>
      <c r="N24" s="4">
        <v>0</v>
      </c>
      <c r="O24" s="4">
        <v>0</v>
      </c>
      <c r="P24" s="4">
        <v>594850.82999999996</v>
      </c>
    </row>
    <row r="25" spans="1:16" ht="21.95" customHeight="1">
      <c r="A25" s="3" t="s">
        <v>254</v>
      </c>
      <c r="B25" s="2" t="s">
        <v>159</v>
      </c>
      <c r="C25" s="4">
        <f>D25+G25+H25</f>
        <v>5205889.87</v>
      </c>
      <c r="D25" s="4">
        <v>5205889.87</v>
      </c>
      <c r="E25" s="4">
        <v>5205889.87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4898692.4000000004</v>
      </c>
      <c r="L25" s="4">
        <v>0</v>
      </c>
      <c r="M25" s="4">
        <v>0</v>
      </c>
      <c r="N25" s="4">
        <v>0</v>
      </c>
      <c r="O25" s="4">
        <v>0</v>
      </c>
      <c r="P25" s="4">
        <v>307197.46999999997</v>
      </c>
    </row>
    <row r="26" spans="1:16" ht="20.100000000000001" customHeight="1">
      <c r="A26" s="10" t="s">
        <v>94</v>
      </c>
      <c r="B26" s="13" t="s">
        <v>95</v>
      </c>
      <c r="C26" s="11">
        <f>VLOOKUP("1000",B:$Z,2,0) + VLOOKUP("2000",$B:$Z,2,0) + VLOOKUP("3000",$B:$Z,2,0)</f>
        <v>92930189.239999995</v>
      </c>
      <c r="D26" s="11">
        <f>VLOOKUP("1000",B:$Z,3,0) + VLOOKUP("2000",$B:$Z,3,0) + VLOOKUP("3000",$B:$Z,3,0)</f>
        <v>77689423.340000004</v>
      </c>
      <c r="E26" s="11">
        <f>VLOOKUP("1000",B:$Z,4,0) + VLOOKUP("2000",$B:$Z,4,0) + VLOOKUP("3000",$B:$Z,4,0)</f>
        <v>77689423.340000004</v>
      </c>
      <c r="F26" s="11">
        <f>VLOOKUP("1000",B:$Z,5,0) + VLOOKUP("2000",$B:$Z,5,0) + VLOOKUP("3000",$B:$Z,5,0)</f>
        <v>0</v>
      </c>
      <c r="G26" s="11">
        <f>VLOOKUP("1000",B:$Z,6,0) + VLOOKUP("2000",$B:$Z,6,0) + VLOOKUP("3000",$B:$Z,6,0)</f>
        <v>4170298.42</v>
      </c>
      <c r="H26" s="11">
        <f>VLOOKUP("1000",B:$Z,7,0) + VLOOKUP("2000",$B:$Z,7,0) + VLOOKUP("3000",$B:$Z,7,0)</f>
        <v>11070467.48</v>
      </c>
      <c r="I26" s="11">
        <f>VLOOKUP("1000",B:$Z,8,0) + VLOOKUP("2000",$B:$Z,8,0) + VLOOKUP("3000",$B:$Z,8,0)</f>
        <v>0</v>
      </c>
      <c r="J26" s="11">
        <f>VLOOKUP("1000",B:$Z,9,0) + VLOOKUP("2000",$B:$Z,9,0) + VLOOKUP("3000",$B:$Z,9,0)</f>
        <v>0</v>
      </c>
      <c r="K26" s="11">
        <f>VLOOKUP("1000",B:$Z,10,0) + VLOOKUP("2000",$B:$Z,10,0) + VLOOKUP("3000",$B:$Z,10,0)</f>
        <v>73092685.470000014</v>
      </c>
      <c r="L26" s="11">
        <f>VLOOKUP("1000",B:$Z,11,0) + VLOOKUP("2000",$B:$Z,11,0) + VLOOKUP("3000",$B:$Z,11,0)</f>
        <v>753670.09</v>
      </c>
      <c r="M26" s="11">
        <f>VLOOKUP("1000",B:$Z,12,0) + VLOOKUP("2000",$B:$Z,12,0) + VLOOKUP("3000",$B:$Z,12,0)</f>
        <v>0</v>
      </c>
      <c r="N26" s="11">
        <f>VLOOKUP("1000",B:$Z,13,0) + VLOOKUP("2000",$B:$Z,13,0) + VLOOKUP("3000",$B:$Z,13,0)</f>
        <v>0</v>
      </c>
      <c r="O26" s="11">
        <f>VLOOKUP("1000",B:$Z,14,0) + VLOOKUP("2000",$B:$Z,14,0) + VLOOKUP("3000",$B:$Z,14,0)</f>
        <v>0</v>
      </c>
      <c r="P26" s="11">
        <f>VLOOKUP("1000",B:$Z,15,0) + VLOOKUP("2000",$B:$Z,15,0) + VLOOKUP("3000",$B:$Z,15,0)</f>
        <v>3843067.7800000003</v>
      </c>
    </row>
  </sheetData>
  <sheetProtection sheet="1" objects="1" scenarios="1"/>
  <mergeCells count="26">
    <mergeCell ref="O5:O7"/>
    <mergeCell ref="P5:P7"/>
    <mergeCell ref="E6:E7"/>
    <mergeCell ref="F6:F7"/>
    <mergeCell ref="M6:N6"/>
    <mergeCell ref="D5:D7"/>
    <mergeCell ref="E5:F5"/>
    <mergeCell ref="K5:K7"/>
    <mergeCell ref="L5:L7"/>
    <mergeCell ref="M5:N5"/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D4:F4"/>
    <mergeCell ref="G4:G7"/>
    <mergeCell ref="H4:H7"/>
    <mergeCell ref="I4:I7"/>
    <mergeCell ref="J4:J7"/>
    <mergeCell ref="K4:P4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19" t="s">
        <v>257</v>
      </c>
      <c r="B1" s="19" t="s">
        <v>53</v>
      </c>
      <c r="C1" s="19" t="s">
        <v>260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>
      <c r="A2" s="19"/>
      <c r="B2" s="19"/>
      <c r="C2" s="19" t="s">
        <v>181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0" customHeight="1">
      <c r="A3" s="19"/>
      <c r="B3" s="19"/>
      <c r="C3" s="19" t="s">
        <v>261</v>
      </c>
      <c r="D3" s="19"/>
      <c r="E3" s="19"/>
      <c r="F3" s="19"/>
      <c r="G3" s="19"/>
      <c r="H3" s="19"/>
      <c r="I3" s="19" t="s">
        <v>226</v>
      </c>
      <c r="J3" s="19"/>
      <c r="K3" s="19"/>
      <c r="L3" s="19"/>
      <c r="M3" s="19"/>
      <c r="N3" s="19"/>
    </row>
    <row r="4" spans="1:14" ht="30" customHeight="1">
      <c r="A4" s="19"/>
      <c r="B4" s="19"/>
      <c r="C4" s="19" t="s">
        <v>265</v>
      </c>
      <c r="D4" s="19" t="s">
        <v>266</v>
      </c>
      <c r="E4" s="19" t="s">
        <v>267</v>
      </c>
      <c r="F4" s="19"/>
      <c r="G4" s="19" t="s">
        <v>268</v>
      </c>
      <c r="H4" s="19" t="s">
        <v>269</v>
      </c>
      <c r="I4" s="19" t="s">
        <v>265</v>
      </c>
      <c r="J4" s="19" t="s">
        <v>266</v>
      </c>
      <c r="K4" s="19" t="s">
        <v>267</v>
      </c>
      <c r="L4" s="19"/>
      <c r="M4" s="19" t="s">
        <v>268</v>
      </c>
      <c r="N4" s="19" t="s">
        <v>269</v>
      </c>
    </row>
    <row r="5" spans="1:14" ht="30" customHeight="1">
      <c r="A5" s="19"/>
      <c r="B5" s="19"/>
      <c r="C5" s="19"/>
      <c r="D5" s="19"/>
      <c r="E5" s="19" t="s">
        <v>181</v>
      </c>
      <c r="F5" s="19"/>
      <c r="G5" s="19"/>
      <c r="H5" s="19"/>
      <c r="I5" s="19"/>
      <c r="J5" s="19"/>
      <c r="K5" s="19" t="s">
        <v>181</v>
      </c>
      <c r="L5" s="19"/>
      <c r="M5" s="19"/>
      <c r="N5" s="19"/>
    </row>
    <row r="6" spans="1:14" ht="30" customHeight="1">
      <c r="A6" s="19"/>
      <c r="B6" s="19"/>
      <c r="C6" s="19"/>
      <c r="D6" s="19"/>
      <c r="E6" s="2" t="s">
        <v>272</v>
      </c>
      <c r="F6" s="2" t="s">
        <v>273</v>
      </c>
      <c r="G6" s="19"/>
      <c r="H6" s="19"/>
      <c r="I6" s="19"/>
      <c r="J6" s="19"/>
      <c r="K6" s="2" t="s">
        <v>272</v>
      </c>
      <c r="L6" s="2" t="s">
        <v>273</v>
      </c>
      <c r="M6" s="19"/>
      <c r="N6" s="19"/>
    </row>
    <row r="7" spans="1:14" ht="20.100000000000001" customHeight="1">
      <c r="A7" s="2" t="s">
        <v>65</v>
      </c>
      <c r="B7" s="2" t="s">
        <v>66</v>
      </c>
      <c r="C7" s="2" t="s">
        <v>150</v>
      </c>
      <c r="D7" s="2" t="s">
        <v>277</v>
      </c>
      <c r="E7" s="2" t="s">
        <v>278</v>
      </c>
      <c r="F7" s="2" t="s">
        <v>279</v>
      </c>
      <c r="G7" s="2" t="s">
        <v>280</v>
      </c>
      <c r="H7" s="2" t="s">
        <v>281</v>
      </c>
      <c r="I7" s="2" t="s">
        <v>282</v>
      </c>
      <c r="J7" s="2" t="s">
        <v>283</v>
      </c>
      <c r="K7" s="2" t="s">
        <v>284</v>
      </c>
      <c r="L7" s="2" t="s">
        <v>285</v>
      </c>
      <c r="M7" s="2" t="s">
        <v>286</v>
      </c>
      <c r="N7" s="2" t="s">
        <v>287</v>
      </c>
    </row>
    <row r="8" spans="1:14" ht="20.100000000000001" customHeight="1">
      <c r="A8" s="12" t="s">
        <v>274</v>
      </c>
      <c r="B8" s="2" t="s">
        <v>78</v>
      </c>
      <c r="C8" s="11">
        <v>578338.05000000005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6647126.2400000002</v>
      </c>
      <c r="J8" s="11">
        <v>0</v>
      </c>
      <c r="K8" s="11">
        <v>0</v>
      </c>
      <c r="L8" s="11">
        <v>0</v>
      </c>
      <c r="M8" s="11">
        <v>0</v>
      </c>
      <c r="N8" s="11">
        <v>1435475.59</v>
      </c>
    </row>
    <row r="9" spans="1:14" ht="20.100000000000001" customHeight="1">
      <c r="A9" s="3" t="s">
        <v>232</v>
      </c>
      <c r="B9" s="2" t="s">
        <v>233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1.95" customHeight="1">
      <c r="A10" s="3" t="s">
        <v>236</v>
      </c>
      <c r="B10" s="2" t="s">
        <v>237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21.95" customHeight="1">
      <c r="A11" s="3" t="s">
        <v>238</v>
      </c>
      <c r="B11" s="2" t="s">
        <v>239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5639916.9000000004</v>
      </c>
      <c r="J11" s="4">
        <v>0</v>
      </c>
      <c r="K11" s="4">
        <v>0</v>
      </c>
      <c r="L11" s="4">
        <v>0</v>
      </c>
      <c r="M11" s="4">
        <v>0</v>
      </c>
      <c r="N11" s="4">
        <v>763225.59</v>
      </c>
    </row>
    <row r="12" spans="1:14" ht="21.95" customHeight="1">
      <c r="A12" s="3" t="s">
        <v>240</v>
      </c>
      <c r="B12" s="2" t="s">
        <v>241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429305.61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21.95" customHeight="1">
      <c r="A13" s="3" t="s">
        <v>242</v>
      </c>
      <c r="B13" s="2" t="s">
        <v>243</v>
      </c>
      <c r="C13" s="4">
        <v>268336.12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21.95" customHeight="1">
      <c r="A14" s="3" t="s">
        <v>244</v>
      </c>
      <c r="B14" s="2" t="s">
        <v>245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21.95" customHeight="1">
      <c r="A15" s="3" t="s">
        <v>246</v>
      </c>
      <c r="B15" s="2" t="s">
        <v>247</v>
      </c>
      <c r="C15" s="4">
        <v>310001.93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577903.73</v>
      </c>
      <c r="J15" s="4">
        <v>0</v>
      </c>
      <c r="K15" s="4">
        <v>0</v>
      </c>
      <c r="L15" s="4">
        <v>0</v>
      </c>
      <c r="M15" s="4">
        <v>0</v>
      </c>
      <c r="N15" s="4">
        <v>672250</v>
      </c>
    </row>
    <row r="16" spans="1:14" ht="21.95" customHeight="1">
      <c r="A16" s="3" t="s">
        <v>255</v>
      </c>
      <c r="B16" s="2" t="s">
        <v>161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20.100000000000001" customHeight="1">
      <c r="A17" s="12" t="s">
        <v>275</v>
      </c>
      <c r="B17" s="2" t="s">
        <v>82</v>
      </c>
      <c r="C17" s="11">
        <v>3553263.4</v>
      </c>
      <c r="D17" s="11">
        <v>0</v>
      </c>
      <c r="E17" s="11">
        <v>0</v>
      </c>
      <c r="F17" s="11">
        <v>0</v>
      </c>
      <c r="G17" s="11">
        <v>0</v>
      </c>
      <c r="H17" s="11">
        <v>38696.97</v>
      </c>
      <c r="I17" s="11">
        <v>2904984.97</v>
      </c>
      <c r="J17" s="11">
        <v>0</v>
      </c>
      <c r="K17" s="11">
        <v>0</v>
      </c>
      <c r="L17" s="11">
        <v>0</v>
      </c>
      <c r="M17" s="11">
        <v>0</v>
      </c>
      <c r="N17" s="11">
        <v>82880.679999999993</v>
      </c>
    </row>
    <row r="18" spans="1:14" ht="20.100000000000001" customHeight="1">
      <c r="A18" s="3" t="s">
        <v>232</v>
      </c>
      <c r="B18" s="2" t="s">
        <v>249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1.95" customHeight="1">
      <c r="A19" s="3" t="s">
        <v>234</v>
      </c>
      <c r="B19" s="2" t="s">
        <v>235</v>
      </c>
      <c r="C19" s="4">
        <v>2218939.89</v>
      </c>
      <c r="D19" s="4">
        <v>0</v>
      </c>
      <c r="E19" s="4">
        <v>0</v>
      </c>
      <c r="F19" s="4">
        <v>0</v>
      </c>
      <c r="G19" s="4">
        <v>0</v>
      </c>
      <c r="H19" s="4">
        <v>35666.629999999997</v>
      </c>
      <c r="I19" s="4">
        <v>2508458.92</v>
      </c>
      <c r="J19" s="4">
        <v>0</v>
      </c>
      <c r="K19" s="4">
        <v>0</v>
      </c>
      <c r="L19" s="4">
        <v>0</v>
      </c>
      <c r="M19" s="4">
        <v>0</v>
      </c>
      <c r="N19" s="4">
        <v>47564.2</v>
      </c>
    </row>
    <row r="20" spans="1:14" ht="21.95" customHeight="1">
      <c r="A20" s="3" t="s">
        <v>250</v>
      </c>
      <c r="B20" s="2" t="s">
        <v>251</v>
      </c>
      <c r="C20" s="4">
        <v>1334323.51</v>
      </c>
      <c r="D20" s="4">
        <v>0</v>
      </c>
      <c r="E20" s="4">
        <v>0</v>
      </c>
      <c r="F20" s="4">
        <v>0</v>
      </c>
      <c r="G20" s="4">
        <v>0</v>
      </c>
      <c r="H20" s="4">
        <v>3030.34</v>
      </c>
      <c r="I20" s="4">
        <v>396526.05</v>
      </c>
      <c r="J20" s="4">
        <v>0</v>
      </c>
      <c r="K20" s="4">
        <v>0</v>
      </c>
      <c r="L20" s="4">
        <v>0</v>
      </c>
      <c r="M20" s="4">
        <v>0</v>
      </c>
      <c r="N20" s="4">
        <v>35316.480000000003</v>
      </c>
    </row>
    <row r="21" spans="1:14" ht="20.100000000000001" customHeight="1">
      <c r="A21" s="12" t="s">
        <v>276</v>
      </c>
      <c r="B21" s="2" t="s">
        <v>87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20.100000000000001" customHeight="1">
      <c r="A22" s="3" t="s">
        <v>232</v>
      </c>
      <c r="B22" s="2" t="s">
        <v>155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1.95" customHeight="1">
      <c r="A23" s="3" t="s">
        <v>253</v>
      </c>
      <c r="B23" s="2" t="s">
        <v>157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21.95" customHeight="1">
      <c r="A24" s="3" t="s">
        <v>254</v>
      </c>
      <c r="B24" s="2" t="s">
        <v>159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20.100000000000001" customHeight="1">
      <c r="A25" s="10" t="s">
        <v>94</v>
      </c>
      <c r="B25" s="13" t="s">
        <v>95</v>
      </c>
      <c r="C25" s="11">
        <f>VLOOKUP("1000",B:$Z,2,0) + VLOOKUP("2000",$B:$Z,2,0) + VLOOKUP("3000",$B:$Z,2,0)</f>
        <v>4131601.45</v>
      </c>
      <c r="D25" s="11">
        <f>VLOOKUP("1000",B:$Z,3,0) + VLOOKUP("2000",$B:$Z,3,0) + VLOOKUP("3000",$B:$Z,3,0)</f>
        <v>0</v>
      </c>
      <c r="E25" s="11">
        <f>VLOOKUP("1000",B:$Z,4,0) + VLOOKUP("2000",$B:$Z,4,0) + VLOOKUP("3000",$B:$Z,4,0)</f>
        <v>0</v>
      </c>
      <c r="F25" s="11">
        <f>VLOOKUP("1000",B:$Z,5,0) + VLOOKUP("2000",$B:$Z,5,0) + VLOOKUP("3000",$B:$Z,5,0)</f>
        <v>0</v>
      </c>
      <c r="G25" s="11">
        <f>VLOOKUP("1000",B:$Z,6,0) + VLOOKUP("2000",$B:$Z,6,0) + VLOOKUP("3000",$B:$Z,6,0)</f>
        <v>0</v>
      </c>
      <c r="H25" s="11">
        <f>VLOOKUP("1000",B:$Z,7,0) + VLOOKUP("2000",$B:$Z,7,0) + VLOOKUP("3000",$B:$Z,7,0)</f>
        <v>38696.97</v>
      </c>
      <c r="I25" s="11">
        <f>VLOOKUP("1000",B:$Z,8,0) + VLOOKUP("2000",$B:$Z,8,0) + VLOOKUP("3000",$B:$Z,8,0)</f>
        <v>9552111.2100000009</v>
      </c>
      <c r="J25" s="11">
        <f>VLOOKUP("1000",B:$Z,9,0) + VLOOKUP("2000",$B:$Z,9,0) + VLOOKUP("3000",$B:$Z,9,0)</f>
        <v>0</v>
      </c>
      <c r="K25" s="11">
        <f>VLOOKUP("1000",B:$Z,10,0) + VLOOKUP("2000",$B:$Z,10,0) + VLOOKUP("3000",$B:$Z,10,0)</f>
        <v>0</v>
      </c>
      <c r="L25" s="11">
        <f>VLOOKUP("1000",B:$Z,11,0) + VLOOKUP("2000",$B:$Z,11,0) + VLOOKUP("3000",$B:$Z,11,0)</f>
        <v>0</v>
      </c>
      <c r="M25" s="11">
        <f>VLOOKUP("1000",B:$Z,12,0) + VLOOKUP("2000",$B:$Z,12,0) + VLOOKUP("3000",$B:$Z,12,0)</f>
        <v>0</v>
      </c>
      <c r="N25" s="11">
        <f>VLOOKUP("1000",B:$Z,13,0) + VLOOKUP("2000",$B:$Z,13,0) + VLOOKUP("3000",$B:$Z,13,0)</f>
        <v>1518356.27</v>
      </c>
    </row>
  </sheetData>
  <sheetProtection sheet="1" objects="1" scenarios="1"/>
  <mergeCells count="18">
    <mergeCell ref="E5:F5"/>
    <mergeCell ref="K5:L5"/>
    <mergeCell ref="A1:A6"/>
    <mergeCell ref="B1:B6"/>
    <mergeCell ref="C1:N1"/>
    <mergeCell ref="C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  <mergeCell ref="M4:M6"/>
    <mergeCell ref="N4:N6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19" t="s">
        <v>257</v>
      </c>
      <c r="B1" s="19" t="s">
        <v>53</v>
      </c>
      <c r="C1" s="19" t="s">
        <v>260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>
      <c r="A2" s="19"/>
      <c r="B2" s="19"/>
      <c r="C2" s="19" t="s">
        <v>181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0" customHeight="1">
      <c r="A3" s="19"/>
      <c r="B3" s="19"/>
      <c r="C3" s="19" t="s">
        <v>288</v>
      </c>
      <c r="D3" s="19"/>
      <c r="E3" s="19"/>
      <c r="F3" s="19"/>
      <c r="G3" s="19"/>
      <c r="H3" s="19"/>
      <c r="I3" s="19" t="s">
        <v>289</v>
      </c>
      <c r="J3" s="19"/>
      <c r="K3" s="19"/>
      <c r="L3" s="19"/>
      <c r="M3" s="19"/>
      <c r="N3" s="19"/>
    </row>
    <row r="4" spans="1:14" ht="30" customHeight="1">
      <c r="A4" s="19"/>
      <c r="B4" s="19"/>
      <c r="C4" s="19" t="s">
        <v>265</v>
      </c>
      <c r="D4" s="19" t="s">
        <v>266</v>
      </c>
      <c r="E4" s="19" t="s">
        <v>267</v>
      </c>
      <c r="F4" s="19"/>
      <c r="G4" s="19" t="s">
        <v>268</v>
      </c>
      <c r="H4" s="19" t="s">
        <v>269</v>
      </c>
      <c r="I4" s="19" t="s">
        <v>265</v>
      </c>
      <c r="J4" s="19" t="s">
        <v>266</v>
      </c>
      <c r="K4" s="19" t="s">
        <v>267</v>
      </c>
      <c r="L4" s="19"/>
      <c r="M4" s="19" t="s">
        <v>268</v>
      </c>
      <c r="N4" s="19" t="s">
        <v>269</v>
      </c>
    </row>
    <row r="5" spans="1:14" ht="30" customHeight="1">
      <c r="A5" s="19"/>
      <c r="B5" s="19"/>
      <c r="C5" s="19"/>
      <c r="D5" s="19"/>
      <c r="E5" s="19" t="s">
        <v>181</v>
      </c>
      <c r="F5" s="19"/>
      <c r="G5" s="19"/>
      <c r="H5" s="19"/>
      <c r="I5" s="19"/>
      <c r="J5" s="19"/>
      <c r="K5" s="19" t="s">
        <v>181</v>
      </c>
      <c r="L5" s="19"/>
      <c r="M5" s="19"/>
      <c r="N5" s="19"/>
    </row>
    <row r="6" spans="1:14" ht="30" customHeight="1">
      <c r="A6" s="19"/>
      <c r="B6" s="19"/>
      <c r="C6" s="19"/>
      <c r="D6" s="19"/>
      <c r="E6" s="2" t="s">
        <v>272</v>
      </c>
      <c r="F6" s="2" t="s">
        <v>273</v>
      </c>
      <c r="G6" s="19"/>
      <c r="H6" s="19"/>
      <c r="I6" s="19"/>
      <c r="J6" s="19"/>
      <c r="K6" s="2" t="s">
        <v>272</v>
      </c>
      <c r="L6" s="2" t="s">
        <v>273</v>
      </c>
      <c r="M6" s="19"/>
      <c r="N6" s="19"/>
    </row>
    <row r="7" spans="1:14" ht="20.100000000000001" customHeight="1">
      <c r="A7" s="2" t="s">
        <v>65</v>
      </c>
      <c r="B7" s="2" t="s">
        <v>66</v>
      </c>
      <c r="C7" s="2" t="s">
        <v>290</v>
      </c>
      <c r="D7" s="2" t="s">
        <v>291</v>
      </c>
      <c r="E7" s="2" t="s">
        <v>292</v>
      </c>
      <c r="F7" s="2" t="s">
        <v>293</v>
      </c>
      <c r="G7" s="2" t="s">
        <v>294</v>
      </c>
      <c r="H7" s="2" t="s">
        <v>295</v>
      </c>
      <c r="I7" s="2" t="s">
        <v>296</v>
      </c>
      <c r="J7" s="2" t="s">
        <v>297</v>
      </c>
      <c r="K7" s="2" t="s">
        <v>298</v>
      </c>
      <c r="L7" s="2" t="s">
        <v>299</v>
      </c>
      <c r="M7" s="2" t="s">
        <v>300</v>
      </c>
      <c r="N7" s="2" t="s">
        <v>301</v>
      </c>
    </row>
    <row r="8" spans="1:14" ht="20.100000000000001" customHeight="1">
      <c r="A8" s="12" t="s">
        <v>274</v>
      </c>
      <c r="B8" s="2" t="s">
        <v>78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ht="20.100000000000001" customHeight="1">
      <c r="A9" s="3" t="s">
        <v>232</v>
      </c>
      <c r="B9" s="2" t="s">
        <v>233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1.95" customHeight="1">
      <c r="A10" s="3" t="s">
        <v>236</v>
      </c>
      <c r="B10" s="2" t="s">
        <v>237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21.95" customHeight="1">
      <c r="A11" s="3" t="s">
        <v>238</v>
      </c>
      <c r="B11" s="2" t="s">
        <v>239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21.95" customHeight="1">
      <c r="A12" s="3" t="s">
        <v>240</v>
      </c>
      <c r="B12" s="2" t="s">
        <v>241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21.95" customHeight="1">
      <c r="A13" s="3" t="s">
        <v>242</v>
      </c>
      <c r="B13" s="2" t="s">
        <v>243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21.95" customHeight="1">
      <c r="A14" s="3" t="s">
        <v>244</v>
      </c>
      <c r="B14" s="2" t="s">
        <v>245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21.95" customHeight="1">
      <c r="A15" s="3" t="s">
        <v>246</v>
      </c>
      <c r="B15" s="2" t="s">
        <v>247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21.95" customHeight="1">
      <c r="A16" s="3" t="s">
        <v>255</v>
      </c>
      <c r="B16" s="2" t="s">
        <v>161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20.100000000000001" customHeight="1">
      <c r="A17" s="12" t="s">
        <v>275</v>
      </c>
      <c r="B17" s="2" t="s">
        <v>82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20.100000000000001" customHeight="1">
      <c r="A18" s="3" t="s">
        <v>232</v>
      </c>
      <c r="B18" s="2" t="s">
        <v>249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1.95" customHeight="1">
      <c r="A19" s="3" t="s">
        <v>234</v>
      </c>
      <c r="B19" s="2" t="s">
        <v>235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21.95" customHeight="1">
      <c r="A20" s="3" t="s">
        <v>250</v>
      </c>
      <c r="B20" s="2" t="s">
        <v>251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20.100000000000001" customHeight="1">
      <c r="A21" s="12" t="s">
        <v>276</v>
      </c>
      <c r="B21" s="2" t="s">
        <v>87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20.100000000000001" customHeight="1">
      <c r="A22" s="3" t="s">
        <v>232</v>
      </c>
      <c r="B22" s="2" t="s">
        <v>155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1.95" customHeight="1">
      <c r="A23" s="3" t="s">
        <v>253</v>
      </c>
      <c r="B23" s="2" t="s">
        <v>157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21.95" customHeight="1">
      <c r="A24" s="3" t="s">
        <v>254</v>
      </c>
      <c r="B24" s="2" t="s">
        <v>159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20.100000000000001" customHeight="1">
      <c r="A25" s="10" t="s">
        <v>94</v>
      </c>
      <c r="B25" s="13" t="s">
        <v>95</v>
      </c>
      <c r="C25" s="11">
        <f>VLOOKUP("1000",B:$Z,2,0) + VLOOKUP("2000",$B:$Z,2,0) + VLOOKUP("3000",$B:$Z,2,0)</f>
        <v>0</v>
      </c>
      <c r="D25" s="11">
        <f>VLOOKUP("1000",B:$Z,3,0) + VLOOKUP("2000",$B:$Z,3,0) + VLOOKUP("3000",$B:$Z,3,0)</f>
        <v>0</v>
      </c>
      <c r="E25" s="11">
        <f>VLOOKUP("1000",B:$Z,4,0) + VLOOKUP("2000",$B:$Z,4,0) + VLOOKUP("3000",$B:$Z,4,0)</f>
        <v>0</v>
      </c>
      <c r="F25" s="11">
        <f>VLOOKUP("1000",B:$Z,5,0) + VLOOKUP("2000",$B:$Z,5,0) + VLOOKUP("3000",$B:$Z,5,0)</f>
        <v>0</v>
      </c>
      <c r="G25" s="11">
        <f>VLOOKUP("1000",B:$Z,6,0) + VLOOKUP("2000",$B:$Z,6,0) + VLOOKUP("3000",$B:$Z,6,0)</f>
        <v>0</v>
      </c>
      <c r="H25" s="11">
        <f>VLOOKUP("1000",B:$Z,7,0) + VLOOKUP("2000",$B:$Z,7,0) + VLOOKUP("3000",$B:$Z,7,0)</f>
        <v>0</v>
      </c>
      <c r="I25" s="11">
        <f>VLOOKUP("1000",B:$Z,8,0) + VLOOKUP("2000",$B:$Z,8,0) + VLOOKUP("3000",$B:$Z,8,0)</f>
        <v>0</v>
      </c>
      <c r="J25" s="11">
        <f>VLOOKUP("1000",B:$Z,9,0) + VLOOKUP("2000",$B:$Z,9,0) + VLOOKUP("3000",$B:$Z,9,0)</f>
        <v>0</v>
      </c>
      <c r="K25" s="11">
        <f>VLOOKUP("1000",B:$Z,10,0) + VLOOKUP("2000",$B:$Z,10,0) + VLOOKUP("3000",$B:$Z,10,0)</f>
        <v>0</v>
      </c>
      <c r="L25" s="11">
        <f>VLOOKUP("1000",B:$Z,11,0) + VLOOKUP("2000",$B:$Z,11,0) + VLOOKUP("3000",$B:$Z,11,0)</f>
        <v>0</v>
      </c>
      <c r="M25" s="11">
        <f>VLOOKUP("1000",B:$Z,12,0) + VLOOKUP("2000",$B:$Z,12,0) + VLOOKUP("3000",$B:$Z,12,0)</f>
        <v>0</v>
      </c>
      <c r="N25" s="11">
        <f>VLOOKUP("1000",B:$Z,13,0) + VLOOKUP("2000",$B:$Z,13,0) + VLOOKUP("3000",$B:$Z,13,0)</f>
        <v>0</v>
      </c>
    </row>
    <row r="26" spans="1:14" ht="15" customHeight="1"/>
    <row r="27" spans="1:14" ht="39.950000000000003" customHeight="1">
      <c r="A27" s="6" t="s">
        <v>38</v>
      </c>
      <c r="B27" s="8"/>
      <c r="D27" s="8"/>
      <c r="F27" s="8"/>
    </row>
    <row r="28" spans="1:14" ht="20.100000000000001" customHeight="1">
      <c r="B28" s="7" t="s">
        <v>39</v>
      </c>
      <c r="D28" s="7" t="s">
        <v>105</v>
      </c>
      <c r="F28" s="7" t="s">
        <v>40</v>
      </c>
    </row>
    <row r="29" spans="1:14" ht="39.950000000000003" customHeight="1">
      <c r="A29" s="6" t="s">
        <v>41</v>
      </c>
      <c r="B29" s="8"/>
      <c r="D29" s="8"/>
      <c r="F29" s="8"/>
    </row>
    <row r="30" spans="1:14" ht="20.100000000000001" customHeight="1">
      <c r="B30" s="7" t="s">
        <v>39</v>
      </c>
      <c r="D30" s="7" t="s">
        <v>106</v>
      </c>
      <c r="F30" s="7" t="s">
        <v>42</v>
      </c>
    </row>
    <row r="31" spans="1:14" ht="20.100000000000001" customHeight="1">
      <c r="A31" s="14" t="s">
        <v>43</v>
      </c>
      <c r="B31" s="14"/>
    </row>
    <row r="32" spans="1:14" ht="15" customHeight="1"/>
    <row r="33" spans="2:5" ht="20.100000000000001" customHeight="1">
      <c r="B33" s="20" t="s">
        <v>107</v>
      </c>
      <c r="C33" s="20"/>
      <c r="D33" s="20"/>
      <c r="E33" s="20"/>
    </row>
    <row r="34" spans="2:5" ht="20.100000000000001" customHeight="1">
      <c r="B34" s="21" t="s">
        <v>108</v>
      </c>
      <c r="C34" s="21"/>
      <c r="D34" s="21"/>
      <c r="E34" s="21"/>
    </row>
    <row r="35" spans="2:5" ht="20.100000000000001" customHeight="1">
      <c r="B35" s="21" t="s">
        <v>109</v>
      </c>
      <c r="C35" s="21"/>
      <c r="D35" s="21"/>
      <c r="E35" s="21"/>
    </row>
    <row r="36" spans="2:5" ht="20.100000000000001" customHeight="1">
      <c r="B36" s="21" t="s">
        <v>110</v>
      </c>
      <c r="C36" s="21"/>
      <c r="D36" s="21"/>
      <c r="E36" s="21"/>
    </row>
    <row r="37" spans="2:5" ht="20.100000000000001" customHeight="1">
      <c r="B37" s="21" t="s">
        <v>111</v>
      </c>
      <c r="C37" s="21"/>
      <c r="D37" s="21"/>
      <c r="E37" s="21"/>
    </row>
    <row r="38" spans="2:5" ht="20.100000000000001" customHeight="1">
      <c r="B38" s="21" t="s">
        <v>112</v>
      </c>
      <c r="C38" s="21"/>
      <c r="D38" s="21"/>
      <c r="E38" s="21"/>
    </row>
    <row r="39" spans="2:5" ht="20.100000000000001" customHeight="1">
      <c r="B39" s="22" t="s">
        <v>113</v>
      </c>
      <c r="C39" s="22"/>
      <c r="D39" s="22"/>
      <c r="E39" s="22"/>
    </row>
  </sheetData>
  <sheetProtection sheet="1" objects="1" scenarios="1"/>
  <mergeCells count="26">
    <mergeCell ref="B35:E35"/>
    <mergeCell ref="B36:E36"/>
    <mergeCell ref="B37:E37"/>
    <mergeCell ref="B38:E38"/>
    <mergeCell ref="B39:E39"/>
    <mergeCell ref="E5:F5"/>
    <mergeCell ref="K5:L5"/>
    <mergeCell ref="A31:B31"/>
    <mergeCell ref="B33:E33"/>
    <mergeCell ref="B34:E34"/>
    <mergeCell ref="A1:A6"/>
    <mergeCell ref="B1:B6"/>
    <mergeCell ref="C1:N1"/>
    <mergeCell ref="C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  <mergeCell ref="M4:M6"/>
    <mergeCell ref="N4:N6"/>
  </mergeCells>
  <phoneticPr fontId="0" type="noConversion"/>
  <pageMargins left="0.4" right="0.4" top="0.4" bottom="0.4" header="0.1" footer="0.1"/>
  <pageSetup paperSize="9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Титульный лист</vt:lpstr>
      <vt:lpstr>1.1</vt:lpstr>
      <vt:lpstr>1.2</vt:lpstr>
      <vt:lpstr>1.3</vt:lpstr>
      <vt:lpstr>1.4</vt:lpstr>
      <vt:lpstr>1.5 (1)</vt:lpstr>
      <vt:lpstr>1.5 (2)</vt:lpstr>
      <vt:lpstr>1.5 (3)</vt:lpstr>
      <vt:lpstr>1.5 (4)</vt:lpstr>
      <vt:lpstr>1.6</vt:lpstr>
      <vt:lpstr>2.1 (1)</vt:lpstr>
      <vt:lpstr>2.1 (2)</vt:lpstr>
      <vt:lpstr>2.2</vt:lpstr>
      <vt:lpstr>2.3 (1)</vt:lpstr>
      <vt:lpstr>2.3 (2)</vt:lpstr>
      <vt:lpstr>2.4</vt:lpstr>
      <vt:lpstr>2.5 (1)</vt:lpstr>
      <vt:lpstr>2.5 (2)</vt:lpstr>
      <vt:lpstr>2.5 (3)</vt:lpstr>
      <vt:lpstr>2.5 (4)</vt:lpstr>
      <vt:lpstr>2.6 (1)</vt:lpstr>
      <vt:lpstr>2.6 (2)</vt:lpstr>
      <vt:lpstr>2.6 (3)</vt:lpstr>
      <vt:lpstr>2.6 (4)</vt:lpstr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2024-05-29T13:39:20Z</dcterms:created>
  <dcterms:modified xsi:type="dcterms:W3CDTF">2024-05-29T13:39:20Z</dcterms:modified>
</cp:coreProperties>
</file>